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Windgutachten_E101" sheetId="2" r:id="rId1"/>
    <sheet name="Pmom_Pinst" sheetId="3" r:id="rId2"/>
  </sheets>
  <definedNames>
    <definedName name="A">Windgutachten_E101!$E$8</definedName>
    <definedName name="k">Windgutachten_E101!$E$9</definedName>
  </definedNames>
  <calcPr calcId="125725" iterate="1"/>
</workbook>
</file>

<file path=xl/calcChain.xml><?xml version="1.0" encoding="utf-8"?>
<calcChain xmlns="http://schemas.openxmlformats.org/spreadsheetml/2006/main">
  <c r="X15" i="3"/>
  <c r="X14"/>
  <c r="X13"/>
  <c r="X12"/>
  <c r="X11"/>
  <c r="X10"/>
  <c r="X9"/>
  <c r="X8"/>
  <c r="X7"/>
  <c r="X6"/>
  <c r="X5"/>
  <c r="X4"/>
  <c r="X3"/>
  <c r="X2"/>
  <c r="I19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187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63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39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15"/>
  <c r="T91"/>
  <c r="T67"/>
  <c r="T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37"/>
  <c r="Q138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187"/>
  <c r="Q163"/>
  <c r="Q139"/>
  <c r="Q115"/>
  <c r="Q91"/>
  <c r="Q67"/>
  <c r="Q43"/>
  <c r="J187"/>
  <c r="N187" s="1"/>
  <c r="P187" s="1"/>
  <c r="L187" s="1"/>
  <c r="J188"/>
  <c r="N188" s="1"/>
  <c r="P188" s="1"/>
  <c r="L188" s="1"/>
  <c r="J189"/>
  <c r="N189" s="1"/>
  <c r="P189" s="1"/>
  <c r="L189" s="1"/>
  <c r="J190"/>
  <c r="N190" s="1"/>
  <c r="P190" s="1"/>
  <c r="L190" s="1"/>
  <c r="J191"/>
  <c r="N191" s="1"/>
  <c r="P191" s="1"/>
  <c r="L191" s="1"/>
  <c r="J192"/>
  <c r="N192" s="1"/>
  <c r="P192" s="1"/>
  <c r="L192" s="1"/>
  <c r="J193"/>
  <c r="N193" s="1"/>
  <c r="P193" s="1"/>
  <c r="L193" s="1"/>
  <c r="J194"/>
  <c r="N194" s="1"/>
  <c r="P194" s="1"/>
  <c r="L194" s="1"/>
  <c r="J195"/>
  <c r="N195" s="1"/>
  <c r="P195" s="1"/>
  <c r="L195" s="1"/>
  <c r="J196"/>
  <c r="N196" s="1"/>
  <c r="P196" s="1"/>
  <c r="L196" s="1"/>
  <c r="J197"/>
  <c r="N197" s="1"/>
  <c r="P197" s="1"/>
  <c r="L197" s="1"/>
  <c r="J198"/>
  <c r="N198" s="1"/>
  <c r="P198" s="1"/>
  <c r="L198" s="1"/>
  <c r="J199"/>
  <c r="N199" s="1"/>
  <c r="P199" s="1"/>
  <c r="L199" s="1"/>
  <c r="J200"/>
  <c r="N200" s="1"/>
  <c r="P200" s="1"/>
  <c r="L200" s="1"/>
  <c r="J201"/>
  <c r="N201" s="1"/>
  <c r="P201" s="1"/>
  <c r="L201" s="1"/>
  <c r="J202"/>
  <c r="N202" s="1"/>
  <c r="P202" s="1"/>
  <c r="L202" s="1"/>
  <c r="J203"/>
  <c r="N203" s="1"/>
  <c r="P203" s="1"/>
  <c r="L203" s="1"/>
  <c r="J204"/>
  <c r="N204" s="1"/>
  <c r="P204" s="1"/>
  <c r="L204" s="1"/>
  <c r="J205"/>
  <c r="N205" s="1"/>
  <c r="P205" s="1"/>
  <c r="L205" s="1"/>
  <c r="J206"/>
  <c r="N206" s="1"/>
  <c r="P206" s="1"/>
  <c r="L206" s="1"/>
  <c r="J207"/>
  <c r="N207" s="1"/>
  <c r="P207" s="1"/>
  <c r="L207" s="1"/>
  <c r="J208"/>
  <c r="N208" s="1"/>
  <c r="P208" s="1"/>
  <c r="L208" s="1"/>
  <c r="J209"/>
  <c r="N209" s="1"/>
  <c r="P209" s="1"/>
  <c r="L209" s="1"/>
  <c r="J210"/>
  <c r="N210" s="1"/>
  <c r="P210" s="1"/>
  <c r="L210" s="1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J163"/>
  <c r="N163" s="1"/>
  <c r="P163" s="1"/>
  <c r="L163" s="1"/>
  <c r="J164"/>
  <c r="N164" s="1"/>
  <c r="P164" s="1"/>
  <c r="L164" s="1"/>
  <c r="J165"/>
  <c r="N165" s="1"/>
  <c r="P165" s="1"/>
  <c r="L165" s="1"/>
  <c r="J166"/>
  <c r="N166" s="1"/>
  <c r="P166" s="1"/>
  <c r="L166" s="1"/>
  <c r="J167"/>
  <c r="N167" s="1"/>
  <c r="P167" s="1"/>
  <c r="L167" s="1"/>
  <c r="J168"/>
  <c r="N168" s="1"/>
  <c r="P168" s="1"/>
  <c r="L168" s="1"/>
  <c r="J169"/>
  <c r="N169" s="1"/>
  <c r="P169" s="1"/>
  <c r="L169" s="1"/>
  <c r="J170"/>
  <c r="N170" s="1"/>
  <c r="P170" s="1"/>
  <c r="L170" s="1"/>
  <c r="J171"/>
  <c r="N171" s="1"/>
  <c r="P171" s="1"/>
  <c r="L171" s="1"/>
  <c r="J172"/>
  <c r="N172" s="1"/>
  <c r="P172" s="1"/>
  <c r="L172" s="1"/>
  <c r="J173"/>
  <c r="N173" s="1"/>
  <c r="P173" s="1"/>
  <c r="L173" s="1"/>
  <c r="J174"/>
  <c r="N174" s="1"/>
  <c r="P174" s="1"/>
  <c r="L174" s="1"/>
  <c r="J175"/>
  <c r="N175" s="1"/>
  <c r="P175" s="1"/>
  <c r="L175" s="1"/>
  <c r="J176"/>
  <c r="N176" s="1"/>
  <c r="P176" s="1"/>
  <c r="L176" s="1"/>
  <c r="J177"/>
  <c r="N177" s="1"/>
  <c r="P177" s="1"/>
  <c r="L177" s="1"/>
  <c r="J178"/>
  <c r="N178" s="1"/>
  <c r="P178" s="1"/>
  <c r="L178" s="1"/>
  <c r="J179"/>
  <c r="N179" s="1"/>
  <c r="P179" s="1"/>
  <c r="L179" s="1"/>
  <c r="J180"/>
  <c r="N180" s="1"/>
  <c r="P180" s="1"/>
  <c r="L180" s="1"/>
  <c r="J181"/>
  <c r="N181" s="1"/>
  <c r="P181" s="1"/>
  <c r="L181" s="1"/>
  <c r="J182"/>
  <c r="N182" s="1"/>
  <c r="P182" s="1"/>
  <c r="L182" s="1"/>
  <c r="J183"/>
  <c r="N183" s="1"/>
  <c r="P183" s="1"/>
  <c r="L183" s="1"/>
  <c r="J184"/>
  <c r="N184" s="1"/>
  <c r="P184" s="1"/>
  <c r="L184" s="1"/>
  <c r="J185"/>
  <c r="N185" s="1"/>
  <c r="P185" s="1"/>
  <c r="L185" s="1"/>
  <c r="J186"/>
  <c r="N186" s="1"/>
  <c r="P186" s="1"/>
  <c r="L186" s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J139"/>
  <c r="N139" s="1"/>
  <c r="P139" s="1"/>
  <c r="L139" s="1"/>
  <c r="J140"/>
  <c r="N140" s="1"/>
  <c r="P140" s="1"/>
  <c r="L140" s="1"/>
  <c r="J141"/>
  <c r="N141" s="1"/>
  <c r="P141" s="1"/>
  <c r="L141" s="1"/>
  <c r="J142"/>
  <c r="N142" s="1"/>
  <c r="P142" s="1"/>
  <c r="L142" s="1"/>
  <c r="J143"/>
  <c r="N143" s="1"/>
  <c r="P143" s="1"/>
  <c r="L143" s="1"/>
  <c r="J144"/>
  <c r="N144" s="1"/>
  <c r="P144" s="1"/>
  <c r="L144" s="1"/>
  <c r="J145"/>
  <c r="N145" s="1"/>
  <c r="P145" s="1"/>
  <c r="L145" s="1"/>
  <c r="J146"/>
  <c r="N146" s="1"/>
  <c r="P146" s="1"/>
  <c r="L146" s="1"/>
  <c r="J147"/>
  <c r="N147" s="1"/>
  <c r="P147" s="1"/>
  <c r="L147" s="1"/>
  <c r="J148"/>
  <c r="N148" s="1"/>
  <c r="P148" s="1"/>
  <c r="L148" s="1"/>
  <c r="J149"/>
  <c r="N149" s="1"/>
  <c r="P149" s="1"/>
  <c r="L149" s="1"/>
  <c r="J150"/>
  <c r="N150" s="1"/>
  <c r="P150" s="1"/>
  <c r="L150" s="1"/>
  <c r="J151"/>
  <c r="N151" s="1"/>
  <c r="P151" s="1"/>
  <c r="L151" s="1"/>
  <c r="J152"/>
  <c r="N152" s="1"/>
  <c r="P152" s="1"/>
  <c r="L152" s="1"/>
  <c r="J153"/>
  <c r="N153" s="1"/>
  <c r="P153" s="1"/>
  <c r="L153" s="1"/>
  <c r="J154"/>
  <c r="N154" s="1"/>
  <c r="P154" s="1"/>
  <c r="L154" s="1"/>
  <c r="J155"/>
  <c r="N155" s="1"/>
  <c r="P155" s="1"/>
  <c r="L155" s="1"/>
  <c r="J156"/>
  <c r="N156" s="1"/>
  <c r="P156" s="1"/>
  <c r="L156" s="1"/>
  <c r="J157"/>
  <c r="N157" s="1"/>
  <c r="P157" s="1"/>
  <c r="L157" s="1"/>
  <c r="J158"/>
  <c r="N158" s="1"/>
  <c r="P158" s="1"/>
  <c r="L158" s="1"/>
  <c r="J159"/>
  <c r="N159" s="1"/>
  <c r="P159" s="1"/>
  <c r="L159" s="1"/>
  <c r="J160"/>
  <c r="N160" s="1"/>
  <c r="P160" s="1"/>
  <c r="L160" s="1"/>
  <c r="J161"/>
  <c r="N161" s="1"/>
  <c r="P161" s="1"/>
  <c r="L161" s="1"/>
  <c r="J162"/>
  <c r="N162" s="1"/>
  <c r="P162" s="1"/>
  <c r="L162" s="1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J115"/>
  <c r="N115" s="1"/>
  <c r="P115" s="1"/>
  <c r="L115" s="1"/>
  <c r="J116"/>
  <c r="N116" s="1"/>
  <c r="P116" s="1"/>
  <c r="L116" s="1"/>
  <c r="J117"/>
  <c r="N117" s="1"/>
  <c r="J118"/>
  <c r="N118" s="1"/>
  <c r="P118" s="1"/>
  <c r="L118" s="1"/>
  <c r="J119"/>
  <c r="N119" s="1"/>
  <c r="P119" s="1"/>
  <c r="L119" s="1"/>
  <c r="J120"/>
  <c r="N120" s="1"/>
  <c r="P120" s="1"/>
  <c r="L120" s="1"/>
  <c r="J121"/>
  <c r="N121" s="1"/>
  <c r="J122"/>
  <c r="N122" s="1"/>
  <c r="P122" s="1"/>
  <c r="L122" s="1"/>
  <c r="J123"/>
  <c r="N123" s="1"/>
  <c r="P123" s="1"/>
  <c r="L123" s="1"/>
  <c r="J124"/>
  <c r="N124" s="1"/>
  <c r="P124" s="1"/>
  <c r="L124" s="1"/>
  <c r="J125"/>
  <c r="N125" s="1"/>
  <c r="P125" s="1"/>
  <c r="L125" s="1"/>
  <c r="J126"/>
  <c r="N126" s="1"/>
  <c r="P126" s="1"/>
  <c r="L126" s="1"/>
  <c r="J127"/>
  <c r="N127" s="1"/>
  <c r="P127" s="1"/>
  <c r="L127" s="1"/>
  <c r="J128"/>
  <c r="N128" s="1"/>
  <c r="P128" s="1"/>
  <c r="L128" s="1"/>
  <c r="J129"/>
  <c r="N129" s="1"/>
  <c r="P129" s="1"/>
  <c r="L129" s="1"/>
  <c r="J130"/>
  <c r="N130" s="1"/>
  <c r="P130" s="1"/>
  <c r="L130" s="1"/>
  <c r="J131"/>
  <c r="N131" s="1"/>
  <c r="P131" s="1"/>
  <c r="L131" s="1"/>
  <c r="J132"/>
  <c r="N132" s="1"/>
  <c r="P132" s="1"/>
  <c r="L132" s="1"/>
  <c r="J133"/>
  <c r="N133" s="1"/>
  <c r="P133" s="1"/>
  <c r="L133" s="1"/>
  <c r="J134"/>
  <c r="N134" s="1"/>
  <c r="P134" s="1"/>
  <c r="L134" s="1"/>
  <c r="J135"/>
  <c r="N135" s="1"/>
  <c r="P135" s="1"/>
  <c r="L135" s="1"/>
  <c r="J136"/>
  <c r="N136" s="1"/>
  <c r="P136" s="1"/>
  <c r="L136" s="1"/>
  <c r="J137"/>
  <c r="N137" s="1"/>
  <c r="P137" s="1"/>
  <c r="L137" s="1"/>
  <c r="J138"/>
  <c r="N138" s="1"/>
  <c r="P138" s="1"/>
  <c r="L138" s="1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J91"/>
  <c r="N91" s="1"/>
  <c r="P91" s="1"/>
  <c r="L91" s="1"/>
  <c r="J92"/>
  <c r="N92" s="1"/>
  <c r="P92" s="1"/>
  <c r="L92" s="1"/>
  <c r="J93"/>
  <c r="N93" s="1"/>
  <c r="P93" s="1"/>
  <c r="L93" s="1"/>
  <c r="J94"/>
  <c r="N94" s="1"/>
  <c r="P94" s="1"/>
  <c r="L94" s="1"/>
  <c r="J95"/>
  <c r="N95" s="1"/>
  <c r="J96"/>
  <c r="N96" s="1"/>
  <c r="P96" s="1"/>
  <c r="L96" s="1"/>
  <c r="J97"/>
  <c r="N97" s="1"/>
  <c r="P97" s="1"/>
  <c r="L97" s="1"/>
  <c r="J98"/>
  <c r="N98" s="1"/>
  <c r="P98" s="1"/>
  <c r="L98" s="1"/>
  <c r="J99"/>
  <c r="N99" s="1"/>
  <c r="J100"/>
  <c r="N100" s="1"/>
  <c r="P100" s="1"/>
  <c r="L100" s="1"/>
  <c r="J101"/>
  <c r="N101" s="1"/>
  <c r="P101" s="1"/>
  <c r="L101" s="1"/>
  <c r="J102"/>
  <c r="N102" s="1"/>
  <c r="P102" s="1"/>
  <c r="L102" s="1"/>
  <c r="J103"/>
  <c r="N103" s="1"/>
  <c r="J104"/>
  <c r="N104" s="1"/>
  <c r="P104" s="1"/>
  <c r="L104" s="1"/>
  <c r="J105"/>
  <c r="N105" s="1"/>
  <c r="P105" s="1"/>
  <c r="L105" s="1"/>
  <c r="J106"/>
  <c r="N106" s="1"/>
  <c r="P106" s="1"/>
  <c r="L106" s="1"/>
  <c r="J107"/>
  <c r="N107" s="1"/>
  <c r="J108"/>
  <c r="N108" s="1"/>
  <c r="P108" s="1"/>
  <c r="L108" s="1"/>
  <c r="J109"/>
  <c r="N109" s="1"/>
  <c r="P109" s="1"/>
  <c r="L109" s="1"/>
  <c r="J110"/>
  <c r="N110" s="1"/>
  <c r="P110" s="1"/>
  <c r="L110" s="1"/>
  <c r="J111"/>
  <c r="N111" s="1"/>
  <c r="J112"/>
  <c r="N112" s="1"/>
  <c r="P112" s="1"/>
  <c r="L112" s="1"/>
  <c r="J113"/>
  <c r="N113" s="1"/>
  <c r="P113" s="1"/>
  <c r="L113" s="1"/>
  <c r="J114"/>
  <c r="N114" s="1"/>
  <c r="P114" s="1"/>
  <c r="L114" s="1"/>
  <c r="J67"/>
  <c r="N67" s="1"/>
  <c r="P67" s="1"/>
  <c r="L67" s="1"/>
  <c r="J68"/>
  <c r="N68" s="1"/>
  <c r="P68" s="1"/>
  <c r="L68" s="1"/>
  <c r="J69"/>
  <c r="N69" s="1"/>
  <c r="P69" s="1"/>
  <c r="L69" s="1"/>
  <c r="J70"/>
  <c r="N70" s="1"/>
  <c r="P70" s="1"/>
  <c r="L70" s="1"/>
  <c r="J71"/>
  <c r="N71" s="1"/>
  <c r="P71" s="1"/>
  <c r="L71" s="1"/>
  <c r="J72"/>
  <c r="N72" s="1"/>
  <c r="P72" s="1"/>
  <c r="L72" s="1"/>
  <c r="J73"/>
  <c r="N73" s="1"/>
  <c r="P73" s="1"/>
  <c r="L73" s="1"/>
  <c r="J74"/>
  <c r="N74" s="1"/>
  <c r="P74" s="1"/>
  <c r="L74" s="1"/>
  <c r="J75"/>
  <c r="N75" s="1"/>
  <c r="P75" s="1"/>
  <c r="L75" s="1"/>
  <c r="J76"/>
  <c r="N76" s="1"/>
  <c r="P76" s="1"/>
  <c r="L76" s="1"/>
  <c r="J77"/>
  <c r="N77" s="1"/>
  <c r="P77" s="1"/>
  <c r="L77" s="1"/>
  <c r="J78"/>
  <c r="N78" s="1"/>
  <c r="P78" s="1"/>
  <c r="L78" s="1"/>
  <c r="J79"/>
  <c r="N79" s="1"/>
  <c r="P79" s="1"/>
  <c r="L79" s="1"/>
  <c r="J80"/>
  <c r="N80" s="1"/>
  <c r="P80" s="1"/>
  <c r="L80" s="1"/>
  <c r="J81"/>
  <c r="N81" s="1"/>
  <c r="P81" s="1"/>
  <c r="L81" s="1"/>
  <c r="J82"/>
  <c r="N82" s="1"/>
  <c r="P82" s="1"/>
  <c r="L82" s="1"/>
  <c r="J83"/>
  <c r="N83" s="1"/>
  <c r="P83" s="1"/>
  <c r="L83" s="1"/>
  <c r="J84"/>
  <c r="N84" s="1"/>
  <c r="P84" s="1"/>
  <c r="L84" s="1"/>
  <c r="J85"/>
  <c r="N85" s="1"/>
  <c r="P85" s="1"/>
  <c r="L85" s="1"/>
  <c r="J86"/>
  <c r="N86" s="1"/>
  <c r="P86" s="1"/>
  <c r="L86" s="1"/>
  <c r="J87"/>
  <c r="N87" s="1"/>
  <c r="P87" s="1"/>
  <c r="L87" s="1"/>
  <c r="J88"/>
  <c r="N88" s="1"/>
  <c r="P88" s="1"/>
  <c r="L88" s="1"/>
  <c r="J89"/>
  <c r="N89" s="1"/>
  <c r="P89" s="1"/>
  <c r="L89" s="1"/>
  <c r="J90"/>
  <c r="N90" s="1"/>
  <c r="P90" s="1"/>
  <c r="L90" s="1"/>
  <c r="J43"/>
  <c r="N43" s="1"/>
  <c r="P43" s="1"/>
  <c r="L43" s="1"/>
  <c r="J44"/>
  <c r="N44" s="1"/>
  <c r="P44" s="1"/>
  <c r="L44" s="1"/>
  <c r="J45"/>
  <c r="N45" s="1"/>
  <c r="J46"/>
  <c r="N46" s="1"/>
  <c r="P46" s="1"/>
  <c r="L46" s="1"/>
  <c r="J47"/>
  <c r="N47" s="1"/>
  <c r="J48"/>
  <c r="N48" s="1"/>
  <c r="P48" s="1"/>
  <c r="L48" s="1"/>
  <c r="J49"/>
  <c r="N49" s="1"/>
  <c r="J50"/>
  <c r="N50" s="1"/>
  <c r="P50" s="1"/>
  <c r="L50" s="1"/>
  <c r="J51"/>
  <c r="N51" s="1"/>
  <c r="J52"/>
  <c r="N52" s="1"/>
  <c r="P52" s="1"/>
  <c r="L52" s="1"/>
  <c r="J53"/>
  <c r="N53" s="1"/>
  <c r="J54"/>
  <c r="N54" s="1"/>
  <c r="P54" s="1"/>
  <c r="L54" s="1"/>
  <c r="J55"/>
  <c r="N55" s="1"/>
  <c r="J56"/>
  <c r="N56" s="1"/>
  <c r="P56" s="1"/>
  <c r="L56" s="1"/>
  <c r="J57"/>
  <c r="N57" s="1"/>
  <c r="J58"/>
  <c r="N58" s="1"/>
  <c r="P58" s="1"/>
  <c r="L58" s="1"/>
  <c r="J59"/>
  <c r="N59" s="1"/>
  <c r="J60"/>
  <c r="N60" s="1"/>
  <c r="P60" s="1"/>
  <c r="L60" s="1"/>
  <c r="J61"/>
  <c r="N61" s="1"/>
  <c r="J62"/>
  <c r="N62" s="1"/>
  <c r="P62" s="1"/>
  <c r="L62" s="1"/>
  <c r="J63"/>
  <c r="N63" s="1"/>
  <c r="J64"/>
  <c r="N64" s="1"/>
  <c r="P64" s="1"/>
  <c r="L64" s="1"/>
  <c r="J65"/>
  <c r="N65" s="1"/>
  <c r="J66"/>
  <c r="N66" s="1"/>
  <c r="P66" s="1"/>
  <c r="L66" s="1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K114" s="1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43"/>
  <c r="M43" s="1"/>
  <c r="O43" s="1"/>
  <c r="I44"/>
  <c r="M44" s="1"/>
  <c r="I45"/>
  <c r="M45" s="1"/>
  <c r="O45" s="1"/>
  <c r="I46"/>
  <c r="M46" s="1"/>
  <c r="I47"/>
  <c r="M47" s="1"/>
  <c r="O47" s="1"/>
  <c r="I48"/>
  <c r="M48" s="1"/>
  <c r="I49"/>
  <c r="M49" s="1"/>
  <c r="O49" s="1"/>
  <c r="I50"/>
  <c r="M50" s="1"/>
  <c r="I51"/>
  <c r="M51" s="1"/>
  <c r="O51" s="1"/>
  <c r="I52"/>
  <c r="M52" s="1"/>
  <c r="I53"/>
  <c r="M53" s="1"/>
  <c r="O53" s="1"/>
  <c r="I54"/>
  <c r="M54" s="1"/>
  <c r="I55"/>
  <c r="M55" s="1"/>
  <c r="O55" s="1"/>
  <c r="I56"/>
  <c r="M56" s="1"/>
  <c r="I57"/>
  <c r="M57" s="1"/>
  <c r="O57" s="1"/>
  <c r="I58"/>
  <c r="M58" s="1"/>
  <c r="I59"/>
  <c r="M59" s="1"/>
  <c r="O59" s="1"/>
  <c r="I60"/>
  <c r="M60" s="1"/>
  <c r="I61"/>
  <c r="M61" s="1"/>
  <c r="O61" s="1"/>
  <c r="I62"/>
  <c r="M62" s="1"/>
  <c r="I63"/>
  <c r="M63" s="1"/>
  <c r="O63" s="1"/>
  <c r="I64"/>
  <c r="M64" s="1"/>
  <c r="I65"/>
  <c r="M65" s="1"/>
  <c r="O65" s="1"/>
  <c r="I66"/>
  <c r="M66" s="1"/>
  <c r="P121"/>
  <c r="L121" s="1"/>
  <c r="P117"/>
  <c r="L117" s="1"/>
  <c r="T114"/>
  <c r="M114"/>
  <c r="O114" s="1"/>
  <c r="R114" s="1"/>
  <c r="S114" s="1"/>
  <c r="T113"/>
  <c r="T112"/>
  <c r="T111"/>
  <c r="P111"/>
  <c r="L111" s="1"/>
  <c r="T110"/>
  <c r="T109"/>
  <c r="T108"/>
  <c r="T107"/>
  <c r="P107"/>
  <c r="L107" s="1"/>
  <c r="T106"/>
  <c r="T105"/>
  <c r="T104"/>
  <c r="T103"/>
  <c r="P103"/>
  <c r="L103" s="1"/>
  <c r="T102"/>
  <c r="T101"/>
  <c r="T100"/>
  <c r="T99"/>
  <c r="P99"/>
  <c r="L99" s="1"/>
  <c r="T98"/>
  <c r="T97"/>
  <c r="T96"/>
  <c r="T95"/>
  <c r="P95"/>
  <c r="L95" s="1"/>
  <c r="T94"/>
  <c r="T93"/>
  <c r="T92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6"/>
  <c r="O66"/>
  <c r="R66" s="1"/>
  <c r="T65"/>
  <c r="P65"/>
  <c r="L65" s="1"/>
  <c r="T64"/>
  <c r="O64"/>
  <c r="R64" s="1"/>
  <c r="T63"/>
  <c r="P63"/>
  <c r="L63" s="1"/>
  <c r="T62"/>
  <c r="O62"/>
  <c r="R62" s="1"/>
  <c r="T61"/>
  <c r="P61"/>
  <c r="L61" s="1"/>
  <c r="T60"/>
  <c r="O60"/>
  <c r="R60" s="1"/>
  <c r="T59"/>
  <c r="P59"/>
  <c r="L59" s="1"/>
  <c r="T58"/>
  <c r="O58"/>
  <c r="R58" s="1"/>
  <c r="T57"/>
  <c r="P57"/>
  <c r="L57" s="1"/>
  <c r="T56"/>
  <c r="O56"/>
  <c r="R56" s="1"/>
  <c r="T55"/>
  <c r="P55"/>
  <c r="L55" s="1"/>
  <c r="T54"/>
  <c r="O54"/>
  <c r="R54" s="1"/>
  <c r="T53"/>
  <c r="P53"/>
  <c r="L53" s="1"/>
  <c r="T52"/>
  <c r="O52"/>
  <c r="R52" s="1"/>
  <c r="T51"/>
  <c r="P51"/>
  <c r="L51" s="1"/>
  <c r="T50"/>
  <c r="O50"/>
  <c r="R50" s="1"/>
  <c r="T49"/>
  <c r="P49"/>
  <c r="L49" s="1"/>
  <c r="T48"/>
  <c r="O48"/>
  <c r="R48" s="1"/>
  <c r="T47"/>
  <c r="P47"/>
  <c r="L47" s="1"/>
  <c r="T46"/>
  <c r="O46"/>
  <c r="R46" s="1"/>
  <c r="T45"/>
  <c r="P45"/>
  <c r="L45" s="1"/>
  <c r="T44"/>
  <c r="O44"/>
  <c r="R44" s="1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20"/>
  <c r="T19"/>
  <c r="J19"/>
  <c r="N19" s="1"/>
  <c r="P19" s="1"/>
  <c r="L19" s="1"/>
  <c r="J20"/>
  <c r="N20" s="1"/>
  <c r="P20" s="1"/>
  <c r="L20" s="1"/>
  <c r="J21"/>
  <c r="N21" s="1"/>
  <c r="P21" s="1"/>
  <c r="L21" s="1"/>
  <c r="J22"/>
  <c r="N22" s="1"/>
  <c r="P22" s="1"/>
  <c r="L22" s="1"/>
  <c r="J23"/>
  <c r="N23" s="1"/>
  <c r="P23" s="1"/>
  <c r="L23" s="1"/>
  <c r="J24"/>
  <c r="N24" s="1"/>
  <c r="P24" s="1"/>
  <c r="L24" s="1"/>
  <c r="J25"/>
  <c r="N25" s="1"/>
  <c r="P25" s="1"/>
  <c r="L25" s="1"/>
  <c r="J26"/>
  <c r="N26" s="1"/>
  <c r="P26" s="1"/>
  <c r="L26" s="1"/>
  <c r="J27"/>
  <c r="N27" s="1"/>
  <c r="P27" s="1"/>
  <c r="L27" s="1"/>
  <c r="J28"/>
  <c r="N28" s="1"/>
  <c r="P28" s="1"/>
  <c r="L28" s="1"/>
  <c r="J29"/>
  <c r="N29" s="1"/>
  <c r="P29" s="1"/>
  <c r="L29" s="1"/>
  <c r="J30"/>
  <c r="N30" s="1"/>
  <c r="P30" s="1"/>
  <c r="L30" s="1"/>
  <c r="J31"/>
  <c r="N31" s="1"/>
  <c r="P31" s="1"/>
  <c r="L31" s="1"/>
  <c r="J32"/>
  <c r="N32" s="1"/>
  <c r="P32" s="1"/>
  <c r="L32" s="1"/>
  <c r="J33"/>
  <c r="N33" s="1"/>
  <c r="P33" s="1"/>
  <c r="L33" s="1"/>
  <c r="J34"/>
  <c r="N34" s="1"/>
  <c r="P34" s="1"/>
  <c r="L34" s="1"/>
  <c r="J35"/>
  <c r="N35" s="1"/>
  <c r="P35" s="1"/>
  <c r="L35" s="1"/>
  <c r="J36"/>
  <c r="N36" s="1"/>
  <c r="P36" s="1"/>
  <c r="L36" s="1"/>
  <c r="J37"/>
  <c r="N37" s="1"/>
  <c r="P37" s="1"/>
  <c r="L37" s="1"/>
  <c r="J38"/>
  <c r="N38" s="1"/>
  <c r="P38" s="1"/>
  <c r="L38" s="1"/>
  <c r="J39"/>
  <c r="N39" s="1"/>
  <c r="P39" s="1"/>
  <c r="L39" s="1"/>
  <c r="J40"/>
  <c r="N40" s="1"/>
  <c r="P40" s="1"/>
  <c r="L40" s="1"/>
  <c r="J41"/>
  <c r="N41" s="1"/>
  <c r="P41" s="1"/>
  <c r="L41" s="1"/>
  <c r="J42"/>
  <c r="N42" s="1"/>
  <c r="P42" s="1"/>
  <c r="L42" s="1"/>
  <c r="M19"/>
  <c r="O19" s="1"/>
  <c r="R19" s="1"/>
  <c r="I20"/>
  <c r="K20" s="1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19"/>
  <c r="F13"/>
  <c r="M20"/>
  <c r="O20" s="1"/>
  <c r="O33" i="2"/>
  <c r="D5"/>
  <c r="O5" s="1"/>
  <c r="D6"/>
  <c r="O6" s="1"/>
  <c r="D7"/>
  <c r="O7" s="1"/>
  <c r="D8"/>
  <c r="O8" s="1"/>
  <c r="D9"/>
  <c r="O9" s="1"/>
  <c r="D10"/>
  <c r="O10" s="1"/>
  <c r="D11"/>
  <c r="O11" s="1"/>
  <c r="D12"/>
  <c r="O12" s="1"/>
  <c r="D13"/>
  <c r="O13" s="1"/>
  <c r="D14"/>
  <c r="O14" s="1"/>
  <c r="D15"/>
  <c r="O15" s="1"/>
  <c r="D16"/>
  <c r="O16" s="1"/>
  <c r="D17"/>
  <c r="O17" s="1"/>
  <c r="D18"/>
  <c r="O18" s="1"/>
  <c r="D19"/>
  <c r="O19" s="1"/>
  <c r="D20"/>
  <c r="O20" s="1"/>
  <c r="D21"/>
  <c r="O21" s="1"/>
  <c r="D22"/>
  <c r="O22" s="1"/>
  <c r="D23"/>
  <c r="O23" s="1"/>
  <c r="D24"/>
  <c r="O24" s="1"/>
  <c r="D25"/>
  <c r="O25" s="1"/>
  <c r="D26"/>
  <c r="O26" s="1"/>
  <c r="D27"/>
  <c r="O27" s="1"/>
  <c r="D28"/>
  <c r="O28" s="1"/>
  <c r="D4"/>
  <c r="O4" s="1"/>
  <c r="U30"/>
  <c r="R20" i="3" l="1"/>
  <c r="S20" s="1"/>
  <c r="M42"/>
  <c r="O42" s="1"/>
  <c r="R42" s="1"/>
  <c r="K42"/>
  <c r="M38"/>
  <c r="O38" s="1"/>
  <c r="R38" s="1"/>
  <c r="K38"/>
  <c r="M36"/>
  <c r="O36" s="1"/>
  <c r="R36" s="1"/>
  <c r="K36"/>
  <c r="M32"/>
  <c r="O32" s="1"/>
  <c r="R32" s="1"/>
  <c r="K32"/>
  <c r="M30"/>
  <c r="O30" s="1"/>
  <c r="R30" s="1"/>
  <c r="K30"/>
  <c r="M26"/>
  <c r="O26" s="1"/>
  <c r="R26" s="1"/>
  <c r="K26"/>
  <c r="M24"/>
  <c r="O24" s="1"/>
  <c r="R24" s="1"/>
  <c r="K24"/>
  <c r="M22"/>
  <c r="O22" s="1"/>
  <c r="R22" s="1"/>
  <c r="K22"/>
  <c r="M90"/>
  <c r="O90" s="1"/>
  <c r="R90" s="1"/>
  <c r="K90"/>
  <c r="M88"/>
  <c r="O88" s="1"/>
  <c r="R88" s="1"/>
  <c r="K88"/>
  <c r="M86"/>
  <c r="O86" s="1"/>
  <c r="R86" s="1"/>
  <c r="S86" s="1"/>
  <c r="K86"/>
  <c r="M84"/>
  <c r="O84" s="1"/>
  <c r="R84" s="1"/>
  <c r="S84" s="1"/>
  <c r="K84"/>
  <c r="M82"/>
  <c r="O82" s="1"/>
  <c r="R82" s="1"/>
  <c r="S82" s="1"/>
  <c r="K82"/>
  <c r="M80"/>
  <c r="O80" s="1"/>
  <c r="R80" s="1"/>
  <c r="S80" s="1"/>
  <c r="K80"/>
  <c r="M78"/>
  <c r="O78" s="1"/>
  <c r="R78" s="1"/>
  <c r="S78" s="1"/>
  <c r="K78"/>
  <c r="M76"/>
  <c r="O76" s="1"/>
  <c r="R76" s="1"/>
  <c r="S76" s="1"/>
  <c r="K76"/>
  <c r="M74"/>
  <c r="O74" s="1"/>
  <c r="R74" s="1"/>
  <c r="S74" s="1"/>
  <c r="K74"/>
  <c r="M72"/>
  <c r="O72" s="1"/>
  <c r="R72" s="1"/>
  <c r="S72" s="1"/>
  <c r="K72"/>
  <c r="M70"/>
  <c r="O70" s="1"/>
  <c r="R70" s="1"/>
  <c r="S70" s="1"/>
  <c r="K70"/>
  <c r="M68"/>
  <c r="O68" s="1"/>
  <c r="R68" s="1"/>
  <c r="S68" s="1"/>
  <c r="K68"/>
  <c r="M112"/>
  <c r="O112" s="1"/>
  <c r="R112" s="1"/>
  <c r="S112" s="1"/>
  <c r="K112"/>
  <c r="M110"/>
  <c r="O110" s="1"/>
  <c r="R110" s="1"/>
  <c r="S110" s="1"/>
  <c r="K110"/>
  <c r="M108"/>
  <c r="O108" s="1"/>
  <c r="R108" s="1"/>
  <c r="S108" s="1"/>
  <c r="K108"/>
  <c r="M106"/>
  <c r="O106" s="1"/>
  <c r="R106" s="1"/>
  <c r="S106" s="1"/>
  <c r="K106"/>
  <c r="M104"/>
  <c r="O104" s="1"/>
  <c r="R104" s="1"/>
  <c r="S104" s="1"/>
  <c r="K104"/>
  <c r="M102"/>
  <c r="O102" s="1"/>
  <c r="R102" s="1"/>
  <c r="S102" s="1"/>
  <c r="K102"/>
  <c r="M100"/>
  <c r="O100" s="1"/>
  <c r="R100" s="1"/>
  <c r="S100" s="1"/>
  <c r="K100"/>
  <c r="M98"/>
  <c r="O98" s="1"/>
  <c r="R98" s="1"/>
  <c r="S98" s="1"/>
  <c r="K98"/>
  <c r="M96"/>
  <c r="O96" s="1"/>
  <c r="R96" s="1"/>
  <c r="S96" s="1"/>
  <c r="K96"/>
  <c r="M94"/>
  <c r="O94" s="1"/>
  <c r="R94" s="1"/>
  <c r="S94" s="1"/>
  <c r="K94"/>
  <c r="M92"/>
  <c r="O92" s="1"/>
  <c r="R92" s="1"/>
  <c r="S92" s="1"/>
  <c r="K92"/>
  <c r="M138"/>
  <c r="O138" s="1"/>
  <c r="R138" s="1"/>
  <c r="S138" s="1"/>
  <c r="K138"/>
  <c r="M136"/>
  <c r="O136" s="1"/>
  <c r="R136" s="1"/>
  <c r="S136" s="1"/>
  <c r="K136"/>
  <c r="M134"/>
  <c r="O134" s="1"/>
  <c r="R134" s="1"/>
  <c r="S134" s="1"/>
  <c r="K134"/>
  <c r="M132"/>
  <c r="O132" s="1"/>
  <c r="R132" s="1"/>
  <c r="S132" s="1"/>
  <c r="K132"/>
  <c r="M130"/>
  <c r="O130" s="1"/>
  <c r="R130" s="1"/>
  <c r="S130" s="1"/>
  <c r="K130"/>
  <c r="M128"/>
  <c r="O128" s="1"/>
  <c r="R128" s="1"/>
  <c r="S128" s="1"/>
  <c r="K128"/>
  <c r="M126"/>
  <c r="O126" s="1"/>
  <c r="R126" s="1"/>
  <c r="S126" s="1"/>
  <c r="K126"/>
  <c r="M124"/>
  <c r="O124" s="1"/>
  <c r="R124" s="1"/>
  <c r="S124" s="1"/>
  <c r="K124"/>
  <c r="M122"/>
  <c r="O122" s="1"/>
  <c r="R122" s="1"/>
  <c r="S122" s="1"/>
  <c r="K122"/>
  <c r="M120"/>
  <c r="O120" s="1"/>
  <c r="R120" s="1"/>
  <c r="S120" s="1"/>
  <c r="K120"/>
  <c r="M118"/>
  <c r="O118" s="1"/>
  <c r="R118" s="1"/>
  <c r="S118" s="1"/>
  <c r="K118"/>
  <c r="M116"/>
  <c r="O116" s="1"/>
  <c r="R116" s="1"/>
  <c r="S116" s="1"/>
  <c r="K116"/>
  <c r="M162"/>
  <c r="O162" s="1"/>
  <c r="R162" s="1"/>
  <c r="S162" s="1"/>
  <c r="K162"/>
  <c r="M160"/>
  <c r="O160" s="1"/>
  <c r="R160" s="1"/>
  <c r="S160" s="1"/>
  <c r="K160"/>
  <c r="M158"/>
  <c r="O158" s="1"/>
  <c r="R158" s="1"/>
  <c r="S158" s="1"/>
  <c r="K158"/>
  <c r="M156"/>
  <c r="O156" s="1"/>
  <c r="R156" s="1"/>
  <c r="S156" s="1"/>
  <c r="K156"/>
  <c r="M154"/>
  <c r="O154" s="1"/>
  <c r="R154" s="1"/>
  <c r="S154" s="1"/>
  <c r="K154"/>
  <c r="M152"/>
  <c r="O152" s="1"/>
  <c r="R152" s="1"/>
  <c r="S152" s="1"/>
  <c r="K152"/>
  <c r="M150"/>
  <c r="O150" s="1"/>
  <c r="R150" s="1"/>
  <c r="S150" s="1"/>
  <c r="K150"/>
  <c r="M148"/>
  <c r="O148" s="1"/>
  <c r="R148" s="1"/>
  <c r="S148" s="1"/>
  <c r="K148"/>
  <c r="M146"/>
  <c r="O146" s="1"/>
  <c r="R146" s="1"/>
  <c r="S146" s="1"/>
  <c r="K146"/>
  <c r="M144"/>
  <c r="O144" s="1"/>
  <c r="R144" s="1"/>
  <c r="S144" s="1"/>
  <c r="K144"/>
  <c r="M142"/>
  <c r="O142" s="1"/>
  <c r="R142" s="1"/>
  <c r="S142" s="1"/>
  <c r="K142"/>
  <c r="M140"/>
  <c r="O140" s="1"/>
  <c r="R140" s="1"/>
  <c r="S140" s="1"/>
  <c r="K140"/>
  <c r="M186"/>
  <c r="O186" s="1"/>
  <c r="R186" s="1"/>
  <c r="S186" s="1"/>
  <c r="K186"/>
  <c r="M184"/>
  <c r="O184" s="1"/>
  <c r="R184" s="1"/>
  <c r="S184" s="1"/>
  <c r="K184"/>
  <c r="M182"/>
  <c r="O182" s="1"/>
  <c r="R182" s="1"/>
  <c r="S182" s="1"/>
  <c r="K182"/>
  <c r="M180"/>
  <c r="O180" s="1"/>
  <c r="R180" s="1"/>
  <c r="S180" s="1"/>
  <c r="K180"/>
  <c r="M178"/>
  <c r="O178" s="1"/>
  <c r="R178" s="1"/>
  <c r="S178" s="1"/>
  <c r="K178"/>
  <c r="M176"/>
  <c r="O176" s="1"/>
  <c r="R176" s="1"/>
  <c r="S176" s="1"/>
  <c r="K176"/>
  <c r="M174"/>
  <c r="O174" s="1"/>
  <c r="R174" s="1"/>
  <c r="S174" s="1"/>
  <c r="K174"/>
  <c r="M172"/>
  <c r="O172" s="1"/>
  <c r="R172" s="1"/>
  <c r="S172" s="1"/>
  <c r="K172"/>
  <c r="M170"/>
  <c r="O170" s="1"/>
  <c r="R170" s="1"/>
  <c r="S170" s="1"/>
  <c r="K170"/>
  <c r="M168"/>
  <c r="O168" s="1"/>
  <c r="R168" s="1"/>
  <c r="S168" s="1"/>
  <c r="K168"/>
  <c r="M166"/>
  <c r="O166" s="1"/>
  <c r="R166" s="1"/>
  <c r="S166" s="1"/>
  <c r="K166"/>
  <c r="M164"/>
  <c r="O164" s="1"/>
  <c r="R164" s="1"/>
  <c r="S164" s="1"/>
  <c r="K164"/>
  <c r="M210"/>
  <c r="O210" s="1"/>
  <c r="R210" s="1"/>
  <c r="S210" s="1"/>
  <c r="K210"/>
  <c r="M208"/>
  <c r="O208" s="1"/>
  <c r="R208" s="1"/>
  <c r="S208" s="1"/>
  <c r="K208"/>
  <c r="M206"/>
  <c r="O206" s="1"/>
  <c r="R206" s="1"/>
  <c r="S206" s="1"/>
  <c r="K206"/>
  <c r="M204"/>
  <c r="O204" s="1"/>
  <c r="R204" s="1"/>
  <c r="S204" s="1"/>
  <c r="K204"/>
  <c r="M202"/>
  <c r="O202" s="1"/>
  <c r="R202" s="1"/>
  <c r="S202" s="1"/>
  <c r="K202"/>
  <c r="M200"/>
  <c r="O200" s="1"/>
  <c r="R200" s="1"/>
  <c r="S200" s="1"/>
  <c r="K200"/>
  <c r="M198"/>
  <c r="O198" s="1"/>
  <c r="R198" s="1"/>
  <c r="S198" s="1"/>
  <c r="K198"/>
  <c r="M196"/>
  <c r="O196" s="1"/>
  <c r="R196" s="1"/>
  <c r="S196" s="1"/>
  <c r="K196"/>
  <c r="M194"/>
  <c r="O194" s="1"/>
  <c r="R194" s="1"/>
  <c r="S194" s="1"/>
  <c r="K194"/>
  <c r="M192"/>
  <c r="O192" s="1"/>
  <c r="R192" s="1"/>
  <c r="S192" s="1"/>
  <c r="K192"/>
  <c r="M190"/>
  <c r="O190" s="1"/>
  <c r="R190" s="1"/>
  <c r="S190" s="1"/>
  <c r="K190"/>
  <c r="M188"/>
  <c r="O188" s="1"/>
  <c r="R188" s="1"/>
  <c r="S188" s="1"/>
  <c r="K188"/>
  <c r="K43"/>
  <c r="K65"/>
  <c r="K63"/>
  <c r="K61"/>
  <c r="K59"/>
  <c r="K57"/>
  <c r="K55"/>
  <c r="K53"/>
  <c r="K51"/>
  <c r="K49"/>
  <c r="K47"/>
  <c r="K45"/>
  <c r="M40"/>
  <c r="O40" s="1"/>
  <c r="R40" s="1"/>
  <c r="K40"/>
  <c r="M34"/>
  <c r="O34" s="1"/>
  <c r="R34" s="1"/>
  <c r="K34"/>
  <c r="M28"/>
  <c r="O28" s="1"/>
  <c r="R28" s="1"/>
  <c r="K28"/>
  <c r="M41"/>
  <c r="O41" s="1"/>
  <c r="R41" s="1"/>
  <c r="K41"/>
  <c r="M39"/>
  <c r="O39" s="1"/>
  <c r="R39" s="1"/>
  <c r="K39"/>
  <c r="M37"/>
  <c r="O37" s="1"/>
  <c r="R37" s="1"/>
  <c r="K37"/>
  <c r="M35"/>
  <c r="O35" s="1"/>
  <c r="R35" s="1"/>
  <c r="K35"/>
  <c r="M33"/>
  <c r="O33" s="1"/>
  <c r="R33" s="1"/>
  <c r="K33"/>
  <c r="M31"/>
  <c r="O31" s="1"/>
  <c r="R31" s="1"/>
  <c r="K31"/>
  <c r="M29"/>
  <c r="O29" s="1"/>
  <c r="R29" s="1"/>
  <c r="K29"/>
  <c r="M27"/>
  <c r="O27" s="1"/>
  <c r="R27" s="1"/>
  <c r="K27"/>
  <c r="M25"/>
  <c r="O25" s="1"/>
  <c r="R25" s="1"/>
  <c r="K25"/>
  <c r="M23"/>
  <c r="O23" s="1"/>
  <c r="R23" s="1"/>
  <c r="K23"/>
  <c r="M21"/>
  <c r="O21" s="1"/>
  <c r="R21" s="1"/>
  <c r="K21"/>
  <c r="M89"/>
  <c r="O89" s="1"/>
  <c r="R89" s="1"/>
  <c r="K89"/>
  <c r="M87"/>
  <c r="O87" s="1"/>
  <c r="R87" s="1"/>
  <c r="K87"/>
  <c r="M85"/>
  <c r="O85" s="1"/>
  <c r="R85" s="1"/>
  <c r="K85"/>
  <c r="M83"/>
  <c r="O83" s="1"/>
  <c r="R83" s="1"/>
  <c r="K83"/>
  <c r="M81"/>
  <c r="O81" s="1"/>
  <c r="R81" s="1"/>
  <c r="K81"/>
  <c r="M79"/>
  <c r="O79" s="1"/>
  <c r="R79" s="1"/>
  <c r="K79"/>
  <c r="M77"/>
  <c r="O77" s="1"/>
  <c r="R77" s="1"/>
  <c r="K77"/>
  <c r="M75"/>
  <c r="O75" s="1"/>
  <c r="R75" s="1"/>
  <c r="K75"/>
  <c r="M73"/>
  <c r="O73" s="1"/>
  <c r="R73" s="1"/>
  <c r="K73"/>
  <c r="M71"/>
  <c r="O71" s="1"/>
  <c r="R71" s="1"/>
  <c r="K71"/>
  <c r="M69"/>
  <c r="O69" s="1"/>
  <c r="R69" s="1"/>
  <c r="K69"/>
  <c r="M67"/>
  <c r="O67" s="1"/>
  <c r="R67" s="1"/>
  <c r="K67"/>
  <c r="M113"/>
  <c r="O113" s="1"/>
  <c r="R113" s="1"/>
  <c r="K113"/>
  <c r="M111"/>
  <c r="O111" s="1"/>
  <c r="R111" s="1"/>
  <c r="K111"/>
  <c r="M109"/>
  <c r="O109" s="1"/>
  <c r="R109" s="1"/>
  <c r="K109"/>
  <c r="M107"/>
  <c r="O107" s="1"/>
  <c r="R107" s="1"/>
  <c r="K107"/>
  <c r="M105"/>
  <c r="O105" s="1"/>
  <c r="R105" s="1"/>
  <c r="K105"/>
  <c r="M103"/>
  <c r="O103" s="1"/>
  <c r="R103" s="1"/>
  <c r="K103"/>
  <c r="M101"/>
  <c r="O101" s="1"/>
  <c r="R101" s="1"/>
  <c r="K101"/>
  <c r="M99"/>
  <c r="O99" s="1"/>
  <c r="R99" s="1"/>
  <c r="K99"/>
  <c r="M97"/>
  <c r="O97" s="1"/>
  <c r="R97" s="1"/>
  <c r="K97"/>
  <c r="M95"/>
  <c r="O95" s="1"/>
  <c r="R95" s="1"/>
  <c r="K95"/>
  <c r="M93"/>
  <c r="O93" s="1"/>
  <c r="R93" s="1"/>
  <c r="K93"/>
  <c r="M91"/>
  <c r="O91" s="1"/>
  <c r="R91" s="1"/>
  <c r="K91"/>
  <c r="M137"/>
  <c r="O137" s="1"/>
  <c r="R137" s="1"/>
  <c r="K137"/>
  <c r="M135"/>
  <c r="O135" s="1"/>
  <c r="R135" s="1"/>
  <c r="K135"/>
  <c r="M133"/>
  <c r="O133" s="1"/>
  <c r="R133" s="1"/>
  <c r="K133"/>
  <c r="M131"/>
  <c r="O131" s="1"/>
  <c r="R131" s="1"/>
  <c r="K131"/>
  <c r="M129"/>
  <c r="O129" s="1"/>
  <c r="R129" s="1"/>
  <c r="K129"/>
  <c r="M127"/>
  <c r="O127" s="1"/>
  <c r="R127" s="1"/>
  <c r="K127"/>
  <c r="M125"/>
  <c r="O125" s="1"/>
  <c r="R125" s="1"/>
  <c r="K125"/>
  <c r="M123"/>
  <c r="O123" s="1"/>
  <c r="R123" s="1"/>
  <c r="K123"/>
  <c r="M121"/>
  <c r="O121" s="1"/>
  <c r="R121" s="1"/>
  <c r="K121"/>
  <c r="M119"/>
  <c r="O119" s="1"/>
  <c r="R119" s="1"/>
  <c r="K119"/>
  <c r="M117"/>
  <c r="O117" s="1"/>
  <c r="R117" s="1"/>
  <c r="K117"/>
  <c r="M115"/>
  <c r="O115" s="1"/>
  <c r="R115" s="1"/>
  <c r="K115"/>
  <c r="M161"/>
  <c r="O161" s="1"/>
  <c r="R161" s="1"/>
  <c r="K161"/>
  <c r="M159"/>
  <c r="O159" s="1"/>
  <c r="R159" s="1"/>
  <c r="K159"/>
  <c r="M157"/>
  <c r="O157" s="1"/>
  <c r="R157" s="1"/>
  <c r="K157"/>
  <c r="M155"/>
  <c r="O155" s="1"/>
  <c r="R155" s="1"/>
  <c r="K155"/>
  <c r="M153"/>
  <c r="O153" s="1"/>
  <c r="R153" s="1"/>
  <c r="K153"/>
  <c r="M151"/>
  <c r="O151" s="1"/>
  <c r="R151" s="1"/>
  <c r="K151"/>
  <c r="M149"/>
  <c r="O149" s="1"/>
  <c r="R149" s="1"/>
  <c r="K149"/>
  <c r="M147"/>
  <c r="O147" s="1"/>
  <c r="R147" s="1"/>
  <c r="K147"/>
  <c r="M145"/>
  <c r="O145" s="1"/>
  <c r="R145" s="1"/>
  <c r="K145"/>
  <c r="M143"/>
  <c r="O143" s="1"/>
  <c r="R143" s="1"/>
  <c r="K143"/>
  <c r="M141"/>
  <c r="O141" s="1"/>
  <c r="R141" s="1"/>
  <c r="K141"/>
  <c r="M139"/>
  <c r="O139" s="1"/>
  <c r="R139" s="1"/>
  <c r="K139"/>
  <c r="M185"/>
  <c r="O185" s="1"/>
  <c r="R185" s="1"/>
  <c r="K185"/>
  <c r="M183"/>
  <c r="O183" s="1"/>
  <c r="R183" s="1"/>
  <c r="K183"/>
  <c r="M181"/>
  <c r="O181" s="1"/>
  <c r="R181" s="1"/>
  <c r="K181"/>
  <c r="M179"/>
  <c r="O179" s="1"/>
  <c r="R179" s="1"/>
  <c r="K179"/>
  <c r="M177"/>
  <c r="O177" s="1"/>
  <c r="R177" s="1"/>
  <c r="K177"/>
  <c r="M175"/>
  <c r="O175" s="1"/>
  <c r="R175" s="1"/>
  <c r="K175"/>
  <c r="M173"/>
  <c r="O173" s="1"/>
  <c r="R173" s="1"/>
  <c r="K173"/>
  <c r="M171"/>
  <c r="O171" s="1"/>
  <c r="R171" s="1"/>
  <c r="K171"/>
  <c r="M169"/>
  <c r="O169" s="1"/>
  <c r="R169" s="1"/>
  <c r="K169"/>
  <c r="M167"/>
  <c r="O167" s="1"/>
  <c r="R167" s="1"/>
  <c r="K167"/>
  <c r="M165"/>
  <c r="O165" s="1"/>
  <c r="R165" s="1"/>
  <c r="K165"/>
  <c r="M163"/>
  <c r="O163" s="1"/>
  <c r="R163" s="1"/>
  <c r="K163"/>
  <c r="M209"/>
  <c r="O209" s="1"/>
  <c r="R209" s="1"/>
  <c r="K209"/>
  <c r="M207"/>
  <c r="O207" s="1"/>
  <c r="R207" s="1"/>
  <c r="K207"/>
  <c r="M205"/>
  <c r="O205" s="1"/>
  <c r="R205" s="1"/>
  <c r="K205"/>
  <c r="M203"/>
  <c r="O203" s="1"/>
  <c r="R203" s="1"/>
  <c r="K203"/>
  <c r="M201"/>
  <c r="O201" s="1"/>
  <c r="R201" s="1"/>
  <c r="K201"/>
  <c r="M199"/>
  <c r="O199" s="1"/>
  <c r="R199" s="1"/>
  <c r="K199"/>
  <c r="M197"/>
  <c r="O197" s="1"/>
  <c r="R197" s="1"/>
  <c r="K197"/>
  <c r="M195"/>
  <c r="O195" s="1"/>
  <c r="R195" s="1"/>
  <c r="K195"/>
  <c r="M193"/>
  <c r="O193" s="1"/>
  <c r="R193" s="1"/>
  <c r="K193"/>
  <c r="M191"/>
  <c r="O191" s="1"/>
  <c r="R191" s="1"/>
  <c r="K191"/>
  <c r="M189"/>
  <c r="O189" s="1"/>
  <c r="R189" s="1"/>
  <c r="K189"/>
  <c r="M187"/>
  <c r="O187" s="1"/>
  <c r="R187" s="1"/>
  <c r="K187"/>
  <c r="R65"/>
  <c r="S65" s="1"/>
  <c r="R63"/>
  <c r="R61"/>
  <c r="R59"/>
  <c r="R57"/>
  <c r="R55"/>
  <c r="R53"/>
  <c r="R51"/>
  <c r="R49"/>
  <c r="R47"/>
  <c r="R45"/>
  <c r="R43"/>
  <c r="K19"/>
  <c r="S19" s="1"/>
  <c r="K66"/>
  <c r="S66" s="1"/>
  <c r="K64"/>
  <c r="S64" s="1"/>
  <c r="K62"/>
  <c r="S62" s="1"/>
  <c r="K60"/>
  <c r="S60" s="1"/>
  <c r="K58"/>
  <c r="S58" s="1"/>
  <c r="K56"/>
  <c r="S56" s="1"/>
  <c r="K54"/>
  <c r="S54" s="1"/>
  <c r="K52"/>
  <c r="S52" s="1"/>
  <c r="K50"/>
  <c r="S50" s="1"/>
  <c r="K48"/>
  <c r="S48" s="1"/>
  <c r="K46"/>
  <c r="S46" s="1"/>
  <c r="K44"/>
  <c r="S44" s="1"/>
  <c r="Y3"/>
  <c r="Y9"/>
  <c r="Y7"/>
  <c r="Y5"/>
  <c r="Y10"/>
  <c r="Y8"/>
  <c r="Y6"/>
  <c r="Y4"/>
  <c r="O30" i="2"/>
  <c r="O3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4"/>
  <c r="O32"/>
  <c r="S88" i="3" l="1"/>
  <c r="S90"/>
  <c r="S22"/>
  <c r="S24"/>
  <c r="S26"/>
  <c r="S30"/>
  <c r="S32"/>
  <c r="S36"/>
  <c r="S38"/>
  <c r="S42"/>
  <c r="S43"/>
  <c r="S47"/>
  <c r="S51"/>
  <c r="S55"/>
  <c r="S59"/>
  <c r="S63"/>
  <c r="S45"/>
  <c r="S49"/>
  <c r="S53"/>
  <c r="S57"/>
  <c r="S61"/>
  <c r="S187"/>
  <c r="S189"/>
  <c r="S191"/>
  <c r="S193"/>
  <c r="S195"/>
  <c r="S197"/>
  <c r="S199"/>
  <c r="S201"/>
  <c r="S203"/>
  <c r="S205"/>
  <c r="S207"/>
  <c r="S209"/>
  <c r="S163"/>
  <c r="S165"/>
  <c r="S167"/>
  <c r="S169"/>
  <c r="S171"/>
  <c r="S173"/>
  <c r="S175"/>
  <c r="S177"/>
  <c r="S179"/>
  <c r="S181"/>
  <c r="S183"/>
  <c r="S185"/>
  <c r="S139"/>
  <c r="S141"/>
  <c r="S143"/>
  <c r="S145"/>
  <c r="S147"/>
  <c r="S149"/>
  <c r="S151"/>
  <c r="S153"/>
  <c r="S155"/>
  <c r="S157"/>
  <c r="S159"/>
  <c r="S161"/>
  <c r="S115"/>
  <c r="S117"/>
  <c r="S119"/>
  <c r="S121"/>
  <c r="S123"/>
  <c r="S125"/>
  <c r="S127"/>
  <c r="S129"/>
  <c r="S131"/>
  <c r="S133"/>
  <c r="S135"/>
  <c r="S137"/>
  <c r="S91"/>
  <c r="S93"/>
  <c r="S95"/>
  <c r="S97"/>
  <c r="S99"/>
  <c r="S101"/>
  <c r="S103"/>
  <c r="S105"/>
  <c r="S107"/>
  <c r="S109"/>
  <c r="S111"/>
  <c r="S113"/>
  <c r="S67"/>
  <c r="S69"/>
  <c r="S71"/>
  <c r="S73"/>
  <c r="S75"/>
  <c r="S77"/>
  <c r="S79"/>
  <c r="S81"/>
  <c r="S83"/>
  <c r="S85"/>
  <c r="S87"/>
  <c r="S89"/>
  <c r="S21"/>
  <c r="S23"/>
  <c r="S25"/>
  <c r="S27"/>
  <c r="S29"/>
  <c r="S31"/>
  <c r="S33"/>
  <c r="S35"/>
  <c r="S37"/>
  <c r="S39"/>
  <c r="S41"/>
  <c r="S28"/>
  <c r="S34"/>
  <c r="S40"/>
  <c r="O31" i="2"/>
</calcChain>
</file>

<file path=xl/comments1.xml><?xml version="1.0" encoding="utf-8"?>
<comments xmlns="http://schemas.openxmlformats.org/spreadsheetml/2006/main">
  <authors>
    <author>Autor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Reine erzeugte Windleistung</t>
        </r>
      </text>
    </comment>
    <comment ref="U3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Zeitraum T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Y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Werte über 10 müssten nach "oben" geklappt werden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induktiv</t>
        </r>
      </text>
    </comment>
    <comment ref="V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Kapazitiv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für eine Anlage
69 für die maximale Anzahl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Werte über 10 müssten nach "oben" geklappt werden</t>
        </r>
      </text>
    </comment>
  </commentList>
</comments>
</file>

<file path=xl/sharedStrings.xml><?xml version="1.0" encoding="utf-8"?>
<sst xmlns="http://schemas.openxmlformats.org/spreadsheetml/2006/main" count="287" uniqueCount="54">
  <si>
    <t xml:space="preserve"> =</t>
  </si>
  <si>
    <t>x</t>
  </si>
  <si>
    <t>ρ</t>
  </si>
  <si>
    <t>A</t>
  </si>
  <si>
    <t>v³</t>
  </si>
  <si>
    <t>Fläche A</t>
  </si>
  <si>
    <t>Luftdichte ρ</t>
  </si>
  <si>
    <t>Geschwindigkeit v [m/s]</t>
  </si>
  <si>
    <t>Mittel</t>
  </si>
  <si>
    <t>Häufigkeitsverteilung [h]</t>
  </si>
  <si>
    <r>
      <t>Leistungsbeiwert c</t>
    </r>
    <r>
      <rPr>
        <vertAlign val="subscript"/>
        <sz val="11"/>
        <color theme="1"/>
        <rFont val="Calibri"/>
        <family val="2"/>
        <scheme val="minor"/>
      </rPr>
      <t>p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</si>
  <si>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</si>
  <si>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scheme val="minor"/>
      </rPr>
      <t>inst</t>
    </r>
  </si>
  <si>
    <t>[kW]</t>
  </si>
  <si>
    <t>Auslastung</t>
  </si>
  <si>
    <t>[%]</t>
  </si>
  <si>
    <t>max.Leistung</t>
  </si>
  <si>
    <t>Häufigkeitsverteilung [%]</t>
  </si>
  <si>
    <t>Gesamte Leistung</t>
  </si>
  <si>
    <t>Erzeugte Leistung</t>
  </si>
  <si>
    <t>Häufigkeitsverteilung der Windgeschwindigkeiten</t>
  </si>
  <si>
    <t>Ertrag der Windkraftanlage</t>
  </si>
  <si>
    <t>[MWh]</t>
  </si>
  <si>
    <t>[MW]</t>
  </si>
  <si>
    <r>
      <t>cos</t>
    </r>
    <r>
      <rPr>
        <sz val="11"/>
        <color theme="1"/>
        <rFont val="Calibri"/>
        <family val="2"/>
      </rPr>
      <t>φ</t>
    </r>
  </si>
  <si>
    <t>n</t>
  </si>
  <si>
    <t>Leistungsfaktor</t>
  </si>
  <si>
    <t>Anzahl WKA</t>
  </si>
  <si>
    <t>ind.</t>
  </si>
  <si>
    <r>
      <t>P</t>
    </r>
    <r>
      <rPr>
        <vertAlign val="subscript"/>
        <sz val="11"/>
        <color theme="1"/>
        <rFont val="Calibri"/>
        <family val="2"/>
        <scheme val="minor"/>
      </rPr>
      <t xml:space="preserve">inst            </t>
    </r>
    <r>
      <rPr>
        <sz val="11"/>
        <color theme="1"/>
        <rFont val="Calibri"/>
        <family val="2"/>
        <scheme val="minor"/>
      </rPr>
      <t>[kW]</t>
    </r>
  </si>
  <si>
    <r>
      <t>P</t>
    </r>
    <r>
      <rPr>
        <vertAlign val="subscript"/>
        <sz val="11"/>
        <color theme="1"/>
        <rFont val="Calibri"/>
        <family val="2"/>
        <scheme val="minor"/>
      </rPr>
      <t>mom</t>
    </r>
    <r>
      <rPr>
        <sz val="11"/>
        <color theme="1"/>
        <rFont val="Calibri"/>
        <family val="2"/>
        <scheme val="minor"/>
      </rPr>
      <t xml:space="preserve">    [kW]</t>
    </r>
  </si>
  <si>
    <r>
      <t>S</t>
    </r>
    <r>
      <rPr>
        <vertAlign val="subscript"/>
        <sz val="11"/>
        <color theme="1"/>
        <rFont val="Calibri"/>
        <family val="2"/>
        <scheme val="minor"/>
      </rPr>
      <t xml:space="preserve">inst          </t>
    </r>
    <r>
      <rPr>
        <sz val="11"/>
        <color theme="1"/>
        <rFont val="Calibri"/>
        <family val="2"/>
        <scheme val="minor"/>
      </rPr>
      <t>[kVA]</t>
    </r>
  </si>
  <si>
    <r>
      <t>S</t>
    </r>
    <r>
      <rPr>
        <vertAlign val="subscript"/>
        <sz val="11"/>
        <color theme="1"/>
        <rFont val="Calibri"/>
        <family val="2"/>
        <scheme val="minor"/>
      </rPr>
      <t xml:space="preserve">mom      </t>
    </r>
    <r>
      <rPr>
        <sz val="11"/>
        <color theme="1"/>
        <rFont val="Calibri"/>
        <family val="2"/>
        <scheme val="minor"/>
      </rPr>
      <t>[kVA]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</si>
  <si>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inst       </t>
    </r>
    <r>
      <rPr>
        <sz val="11"/>
        <color theme="1"/>
        <rFont val="Calibri"/>
        <family val="2"/>
        <scheme val="minor"/>
      </rPr>
      <t>[kVAr]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</si>
  <si>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mom  </t>
    </r>
    <r>
      <rPr>
        <sz val="11"/>
        <color theme="1"/>
        <rFont val="Calibri"/>
        <family val="2"/>
        <scheme val="minor"/>
      </rPr>
      <t xml:space="preserve"> [kVAr]</t>
    </r>
  </si>
  <si>
    <t>Nennleistung</t>
  </si>
  <si>
    <t>ver. Anschlussl.</t>
  </si>
  <si>
    <r>
      <t>P</t>
    </r>
    <r>
      <rPr>
        <vertAlign val="subscript"/>
        <sz val="11"/>
        <color theme="1"/>
        <rFont val="Calibri"/>
        <family val="2"/>
        <scheme val="minor"/>
      </rPr>
      <t>AV</t>
    </r>
  </si>
  <si>
    <t>kW</t>
  </si>
  <si>
    <r>
      <t>P</t>
    </r>
    <r>
      <rPr>
        <vertAlign val="subscript"/>
        <sz val="11"/>
        <color theme="1"/>
        <rFont val="Calibri"/>
        <family val="2"/>
        <scheme val="minor"/>
      </rPr>
      <t>mom</t>
    </r>
    <r>
      <rPr>
        <sz val="11"/>
        <color theme="1"/>
        <rFont val="Calibri"/>
        <family val="2"/>
        <scheme val="minor"/>
      </rPr>
      <t>/P</t>
    </r>
    <r>
      <rPr>
        <vertAlign val="subscript"/>
        <sz val="11"/>
        <color theme="1"/>
        <rFont val="Calibri"/>
        <family val="2"/>
        <scheme val="minor"/>
      </rPr>
      <t>inst</t>
    </r>
  </si>
  <si>
    <t>v          [m/s]</t>
  </si>
  <si>
    <r>
      <t>Q</t>
    </r>
    <r>
      <rPr>
        <vertAlign val="subscript"/>
        <sz val="11"/>
        <color theme="1"/>
        <rFont val="Calibri"/>
        <family val="2"/>
        <scheme val="minor"/>
      </rPr>
      <t>vb</t>
    </r>
    <r>
      <rPr>
        <sz val="11"/>
        <color theme="1"/>
        <rFont val="Calibri"/>
        <family val="2"/>
        <scheme val="minor"/>
      </rPr>
      <t>/P</t>
    </r>
    <r>
      <rPr>
        <vertAlign val="subscript"/>
        <sz val="11"/>
        <color theme="1"/>
        <rFont val="Calibri"/>
        <family val="2"/>
        <scheme val="minor"/>
      </rPr>
      <t>inst</t>
    </r>
  </si>
  <si>
    <r>
      <t>Q</t>
    </r>
    <r>
      <rPr>
        <vertAlign val="subscript"/>
        <sz val="11"/>
        <color theme="1"/>
        <rFont val="Calibri"/>
        <family val="2"/>
        <scheme val="minor"/>
      </rPr>
      <t>mom1%</t>
    </r>
    <r>
      <rPr>
        <sz val="11"/>
        <color theme="1"/>
        <rFont val="Calibri"/>
        <family val="2"/>
        <scheme val="minor"/>
      </rPr>
      <t xml:space="preserve"> [kVAr]</t>
    </r>
  </si>
  <si>
    <t>Blindanteil</t>
  </si>
  <si>
    <t>benötigter Blindanteil</t>
  </si>
  <si>
    <t>Q        [kVAr]</t>
  </si>
  <si>
    <t>kap.</t>
  </si>
  <si>
    <t>rad</t>
  </si>
  <si>
    <t>untererregt</t>
  </si>
  <si>
    <t>übererregt</t>
  </si>
  <si>
    <t>[h]</t>
  </si>
  <si>
    <r>
      <t>cos</t>
    </r>
    <r>
      <rPr>
        <sz val="11"/>
        <color theme="0"/>
        <rFont val="Calibri"/>
        <family val="2"/>
      </rPr>
      <t>φ</t>
    </r>
  </si>
  <si>
    <r>
      <t>P</t>
    </r>
    <r>
      <rPr>
        <vertAlign val="subscript"/>
        <sz val="11"/>
        <color theme="0"/>
        <rFont val="Calibri"/>
        <family val="2"/>
        <scheme val="minor"/>
      </rPr>
      <t>mom</t>
    </r>
    <r>
      <rPr>
        <sz val="11"/>
        <color theme="0"/>
        <rFont val="Calibri"/>
        <family val="2"/>
        <scheme val="minor"/>
      </rPr>
      <t>/P</t>
    </r>
    <r>
      <rPr>
        <vertAlign val="subscript"/>
        <sz val="11"/>
        <color theme="0"/>
        <rFont val="Calibri"/>
        <family val="2"/>
        <scheme val="minor"/>
      </rPr>
      <t>inst</t>
    </r>
  </si>
  <si>
    <r>
      <t>Q</t>
    </r>
    <r>
      <rPr>
        <vertAlign val="subscript"/>
        <sz val="11"/>
        <color theme="0"/>
        <rFont val="Calibri"/>
        <family val="2"/>
        <scheme val="minor"/>
      </rPr>
      <t>vb</t>
    </r>
    <r>
      <rPr>
        <sz val="11"/>
        <color theme="0"/>
        <rFont val="Calibri"/>
        <family val="2"/>
        <scheme val="minor"/>
      </rPr>
      <t>/P</t>
    </r>
    <r>
      <rPr>
        <vertAlign val="subscript"/>
        <sz val="11"/>
        <color theme="0"/>
        <rFont val="Calibri"/>
        <family val="2"/>
        <scheme val="minor"/>
      </rPr>
      <t>inst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</si>
</sst>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vertAlign val="sub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/>
    <xf numFmtId="0" fontId="0" fillId="0" borderId="0" xfId="0"/>
    <xf numFmtId="0" fontId="0" fillId="2" borderId="12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0" xfId="0" applyFill="1" applyBorder="1"/>
    <xf numFmtId="0" fontId="0" fillId="3" borderId="17" xfId="0" applyFill="1" applyBorder="1"/>
    <xf numFmtId="0" fontId="0" fillId="3" borderId="18" xfId="0" applyFill="1" applyBorder="1"/>
    <xf numFmtId="2" fontId="0" fillId="3" borderId="1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" fontId="0" fillId="2" borderId="25" xfId="0" applyNumberFormat="1" applyFill="1" applyBorder="1" applyAlignment="1">
      <alignment horizontal="center"/>
    </xf>
    <xf numFmtId="0" fontId="0" fillId="3" borderId="0" xfId="0" applyFill="1"/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/>
    <xf numFmtId="0" fontId="0" fillId="3" borderId="18" xfId="0" applyFill="1" applyBorder="1"/>
    <xf numFmtId="0" fontId="0" fillId="3" borderId="29" xfId="0" applyFill="1" applyBorder="1" applyAlignment="1">
      <alignment horizontal="center"/>
    </xf>
    <xf numFmtId="0" fontId="0" fillId="3" borderId="16" xfId="0" applyFill="1" applyBorder="1"/>
    <xf numFmtId="0" fontId="0" fillId="3" borderId="30" xfId="0" applyFill="1" applyBorder="1"/>
    <xf numFmtId="0" fontId="0" fillId="3" borderId="29" xfId="0" applyFill="1" applyBorder="1"/>
    <xf numFmtId="0" fontId="0" fillId="3" borderId="31" xfId="0" applyFill="1" applyBorder="1"/>
    <xf numFmtId="0" fontId="0" fillId="3" borderId="20" xfId="0" applyFill="1" applyBorder="1"/>
    <xf numFmtId="0" fontId="0" fillId="3" borderId="21" xfId="0" applyFill="1" applyBorder="1"/>
    <xf numFmtId="2" fontId="0" fillId="3" borderId="22" xfId="0" applyNumberFormat="1" applyFill="1" applyBorder="1" applyAlignment="1"/>
    <xf numFmtId="2" fontId="0" fillId="3" borderId="0" xfId="0" applyNumberFormat="1" applyFill="1" applyAlignment="1"/>
    <xf numFmtId="2" fontId="0" fillId="3" borderId="21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2" fontId="0" fillId="3" borderId="25" xfId="0" applyNumberFormat="1" applyFill="1" applyBorder="1" applyAlignment="1"/>
    <xf numFmtId="2" fontId="0" fillId="3" borderId="24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" fontId="0" fillId="3" borderId="25" xfId="0" applyNumberFormat="1" applyFill="1" applyBorder="1" applyAlignment="1">
      <alignment horizontal="center"/>
    </xf>
    <xf numFmtId="2" fontId="0" fillId="3" borderId="0" xfId="0" applyNumberFormat="1" applyFill="1" applyBorder="1" applyAlignment="1"/>
    <xf numFmtId="0" fontId="0" fillId="3" borderId="26" xfId="0" applyFill="1" applyBorder="1"/>
    <xf numFmtId="0" fontId="0" fillId="3" borderId="27" xfId="0" applyFill="1" applyBorder="1"/>
    <xf numFmtId="2" fontId="0" fillId="3" borderId="28" xfId="0" applyNumberFormat="1" applyFill="1" applyBorder="1" applyAlignment="1"/>
    <xf numFmtId="2" fontId="0" fillId="3" borderId="27" xfId="0" applyNumberForma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" fontId="0" fillId="3" borderId="28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2" fontId="0" fillId="2" borderId="2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4" borderId="23" xfId="0" applyFill="1" applyBorder="1"/>
    <xf numFmtId="0" fontId="0" fillId="4" borderId="24" xfId="0" applyFill="1" applyBorder="1"/>
    <xf numFmtId="2" fontId="0" fillId="4" borderId="24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1" fontId="0" fillId="4" borderId="25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left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 applyProtection="1">
      <protection locked="0"/>
    </xf>
    <xf numFmtId="0" fontId="0" fillId="3" borderId="5" xfId="0" applyFill="1" applyBorder="1"/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6" xfId="0" applyFill="1" applyBorder="1"/>
    <xf numFmtId="0" fontId="0" fillId="3" borderId="0" xfId="0" applyFill="1" applyBorder="1" applyProtection="1">
      <protection locked="0"/>
    </xf>
    <xf numFmtId="0" fontId="0" fillId="3" borderId="7" xfId="0" applyFill="1" applyBorder="1"/>
    <xf numFmtId="0" fontId="5" fillId="3" borderId="0" xfId="0" applyFont="1" applyFill="1"/>
    <xf numFmtId="0" fontId="5" fillId="3" borderId="0" xfId="0" applyFont="1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3" borderId="9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12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3" xfId="0" applyFont="1" applyFill="1" applyBorder="1"/>
    <xf numFmtId="0" fontId="5" fillId="3" borderId="0" xfId="0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Standard" xfId="0" builtinId="0"/>
  </cellStyles>
  <dxfs count="4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>
        <c:manualLayout>
          <c:layoutTarget val="inner"/>
          <c:xMode val="edge"/>
          <c:yMode val="edge"/>
          <c:x val="0.10745185833959402"/>
          <c:y val="0.18680629418570313"/>
          <c:w val="0.62664656432777677"/>
          <c:h val="0.66338465624734611"/>
        </c:manualLayout>
      </c:layout>
      <c:barChart>
        <c:barDir val="col"/>
        <c:grouping val="clustered"/>
        <c:ser>
          <c:idx val="0"/>
          <c:order val="0"/>
          <c:tx>
            <c:strRef>
              <c:f>Windgutachten_E101!$G$64</c:f>
              <c:strCache>
                <c:ptCount val="1"/>
                <c:pt idx="0">
                  <c:v>Häufigkeitsverteilung der Windgeschwindigkeiten</c:v>
                </c:pt>
              </c:strCache>
            </c:strRef>
          </c:tx>
          <c:cat>
            <c:numRef>
              <c:f>Windgutachten_E101!$T$4:$T$28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Windgutachten_E101!$U$4:$U$28</c:f>
              <c:numCache>
                <c:formatCode>0.00</c:formatCode>
                <c:ptCount val="25"/>
                <c:pt idx="0">
                  <c:v>370.32823336143161</c:v>
                </c:pt>
                <c:pt idx="1">
                  <c:v>694.1030576337705</c:v>
                </c:pt>
                <c:pt idx="2">
                  <c:v>934.38765643797797</c:v>
                </c:pt>
                <c:pt idx="3">
                  <c:v>1070.7360147895599</c:v>
                </c:pt>
                <c:pt idx="4">
                  <c:v>1101.5739709509696</c:v>
                </c:pt>
                <c:pt idx="5">
                  <c:v>1041.8873278200008</c:v>
                </c:pt>
                <c:pt idx="6">
                  <c:v>917.48278020569057</c:v>
                </c:pt>
                <c:pt idx="7">
                  <c:v>757.92231559464165</c:v>
                </c:pt>
                <c:pt idx="8">
                  <c:v>590.22336133842805</c:v>
                </c:pt>
                <c:pt idx="9">
                  <c:v>434.7276953897977</c:v>
                </c:pt>
                <c:pt idx="10">
                  <c:v>303.56908478262631</c:v>
                </c:pt>
                <c:pt idx="11">
                  <c:v>201.32496881749009</c:v>
                </c:pt>
                <c:pt idx="12">
                  <c:v>126.97409639889557</c:v>
                </c:pt>
                <c:pt idx="13">
                  <c:v>76.235786814045269</c:v>
                </c:pt>
                <c:pt idx="14">
                  <c:v>43.609860984754022</c:v>
                </c:pt>
                <c:pt idx="15">
                  <c:v>23.783696603749302</c:v>
                </c:pt>
                <c:pt idx="16">
                  <c:v>12.37306717761866</c:v>
                </c:pt>
                <c:pt idx="17">
                  <c:v>6.1428933048720298</c:v>
                </c:pt>
                <c:pt idx="18">
                  <c:v>2.9115805655861138</c:v>
                </c:pt>
                <c:pt idx="19">
                  <c:v>1.3178999762949029</c:v>
                </c:pt>
                <c:pt idx="20">
                  <c:v>0.56983780078726676</c:v>
                </c:pt>
                <c:pt idx="21">
                  <c:v>0.23541610048656086</c:v>
                </c:pt>
                <c:pt idx="22">
                  <c:v>9.2944692048637076E-2</c:v>
                </c:pt>
                <c:pt idx="23">
                  <c:v>3.5074602779081837E-2</c:v>
                </c:pt>
                <c:pt idx="24">
                  <c:v>1.2653407626720705E-2</c:v>
                </c:pt>
              </c:numCache>
            </c:numRef>
          </c:val>
        </c:ser>
        <c:axId val="104535552"/>
        <c:axId val="104558592"/>
      </c:barChart>
      <c:catAx>
        <c:axId val="10453555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v</a:t>
                </a:r>
                <a:r>
                  <a:rPr lang="de-DE" baseline="0"/>
                  <a:t> in [m/s]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104558592"/>
        <c:crosses val="autoZero"/>
        <c:auto val="1"/>
        <c:lblAlgn val="ctr"/>
        <c:lblOffset val="100"/>
      </c:catAx>
      <c:valAx>
        <c:axId val="104558592"/>
        <c:scaling>
          <c:orientation val="minMax"/>
          <c:max val="1200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baseline="0"/>
                  <a:t>H in [h]</a:t>
                </a:r>
                <a:endParaRPr lang="de-DE"/>
              </a:p>
            </c:rich>
          </c:tx>
          <c:layout/>
        </c:title>
        <c:numFmt formatCode="General" sourceLinked="0"/>
        <c:tickLblPos val="nextTo"/>
        <c:crossAx val="10453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Windgutachten_E101!$G$38</c:f>
              <c:strCache>
                <c:ptCount val="1"/>
                <c:pt idx="0">
                  <c:v>Erzeugte Leistung</c:v>
                </c:pt>
              </c:strCache>
            </c:strRef>
          </c:tx>
          <c:cat>
            <c:numRef>
              <c:f>Windgutachten_E101!$T$4:$T$28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Windgutachten_E101!$D$4:$D$28</c:f>
              <c:numCache>
                <c:formatCode>0.00</c:formatCode>
                <c:ptCount val="25"/>
                <c:pt idx="0">
                  <c:v>0</c:v>
                </c:pt>
                <c:pt idx="1">
                  <c:v>2.9999999999999996</c:v>
                </c:pt>
                <c:pt idx="2">
                  <c:v>37.000000000000028</c:v>
                </c:pt>
                <c:pt idx="3">
                  <c:v>118.00000000000004</c:v>
                </c:pt>
                <c:pt idx="4">
                  <c:v>258</c:v>
                </c:pt>
                <c:pt idx="5">
                  <c:v>478.99999999999983</c:v>
                </c:pt>
                <c:pt idx="6">
                  <c:v>790.00000000000011</c:v>
                </c:pt>
                <c:pt idx="7">
                  <c:v>1200.0000000000002</c:v>
                </c:pt>
                <c:pt idx="8">
                  <c:v>1709.9999999999995</c:v>
                </c:pt>
                <c:pt idx="9">
                  <c:v>2339.9999999999991</c:v>
                </c:pt>
                <c:pt idx="10">
                  <c:v>2866.9999999999986</c:v>
                </c:pt>
                <c:pt idx="11">
                  <c:v>3034.0000000000023</c:v>
                </c:pt>
                <c:pt idx="12">
                  <c:v>3049.9999999999986</c:v>
                </c:pt>
                <c:pt idx="13">
                  <c:v>3049.9999999999986</c:v>
                </c:pt>
                <c:pt idx="14">
                  <c:v>3049.9999999999986</c:v>
                </c:pt>
                <c:pt idx="15">
                  <c:v>3050</c:v>
                </c:pt>
                <c:pt idx="16">
                  <c:v>3050</c:v>
                </c:pt>
                <c:pt idx="17">
                  <c:v>3050</c:v>
                </c:pt>
                <c:pt idx="18">
                  <c:v>3050</c:v>
                </c:pt>
                <c:pt idx="19">
                  <c:v>3050</c:v>
                </c:pt>
                <c:pt idx="20">
                  <c:v>3050</c:v>
                </c:pt>
                <c:pt idx="21">
                  <c:v>3050</c:v>
                </c:pt>
                <c:pt idx="22">
                  <c:v>3050.0000000000005</c:v>
                </c:pt>
                <c:pt idx="23">
                  <c:v>3050</c:v>
                </c:pt>
                <c:pt idx="24">
                  <c:v>3050</c:v>
                </c:pt>
              </c:numCache>
            </c:numRef>
          </c:val>
        </c:ser>
        <c:axId val="104567168"/>
        <c:axId val="104585088"/>
      </c:barChart>
      <c:catAx>
        <c:axId val="1045671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v</a:t>
                </a:r>
                <a:r>
                  <a:rPr lang="de-DE" baseline="0"/>
                  <a:t> in [m/s]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104585088"/>
        <c:crosses val="autoZero"/>
        <c:auto val="1"/>
        <c:lblAlgn val="ctr"/>
        <c:lblOffset val="100"/>
      </c:catAx>
      <c:valAx>
        <c:axId val="104585088"/>
        <c:scaling>
          <c:orientation val="minMax"/>
          <c:max val="3100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</a:t>
                </a:r>
                <a:r>
                  <a:rPr lang="de-DE" baseline="0"/>
                  <a:t> in [kW]</a:t>
                </a:r>
                <a:endParaRPr lang="de-DE"/>
              </a:p>
            </c:rich>
          </c:tx>
          <c:layout/>
        </c:title>
        <c:numFmt formatCode="General" sourceLinked="0"/>
        <c:tickLblPos val="nextTo"/>
        <c:crossAx val="104567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Windgutachten_E101!$U$38</c:f>
              <c:strCache>
                <c:ptCount val="1"/>
                <c:pt idx="0">
                  <c:v>Ertrag der Windkraftanlage</c:v>
                </c:pt>
              </c:strCache>
            </c:strRef>
          </c:tx>
          <c:cat>
            <c:numRef>
              <c:f>Windgutachten_E101!$T$4:$T$28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Windgutachten_E101!$O$4:$O$28</c:f>
              <c:numCache>
                <c:formatCode>0.00</c:formatCode>
                <c:ptCount val="25"/>
                <c:pt idx="0">
                  <c:v>0</c:v>
                </c:pt>
                <c:pt idx="1">
                  <c:v>2.0823091729013115</c:v>
                </c:pt>
                <c:pt idx="2">
                  <c:v>34.572343288205211</c:v>
                </c:pt>
                <c:pt idx="3">
                  <c:v>126.34684974516813</c:v>
                </c:pt>
                <c:pt idx="4">
                  <c:v>284.20608450535019</c:v>
                </c:pt>
                <c:pt idx="5">
                  <c:v>499.0640300257802</c:v>
                </c:pt>
                <c:pt idx="6">
                  <c:v>724.81139636249566</c:v>
                </c:pt>
                <c:pt idx="7">
                  <c:v>909.50677871357016</c:v>
                </c:pt>
                <c:pt idx="8">
                  <c:v>1009.2819478887117</c:v>
                </c:pt>
                <c:pt idx="9">
                  <c:v>1017.2628072121262</c:v>
                </c:pt>
                <c:pt idx="10">
                  <c:v>870.33256607178919</c:v>
                </c:pt>
                <c:pt idx="11">
                  <c:v>610.81995539226546</c:v>
                </c:pt>
                <c:pt idx="12">
                  <c:v>387.27099401663128</c:v>
                </c:pt>
                <c:pt idx="13">
                  <c:v>232.51914978283796</c:v>
                </c:pt>
                <c:pt idx="14">
                  <c:v>133.01007600349971</c:v>
                </c:pt>
                <c:pt idx="15">
                  <c:v>72.54027464143536</c:v>
                </c:pt>
                <c:pt idx="16">
                  <c:v>37.737854891736909</c:v>
                </c:pt>
                <c:pt idx="17">
                  <c:v>18.735824579859688</c:v>
                </c:pt>
                <c:pt idx="18">
                  <c:v>8.880320725037647</c:v>
                </c:pt>
                <c:pt idx="19">
                  <c:v>4.0195949276994538</c:v>
                </c:pt>
                <c:pt idx="20">
                  <c:v>1.7380052924011635</c:v>
                </c:pt>
                <c:pt idx="21">
                  <c:v>0.71801910648401057</c:v>
                </c:pt>
                <c:pt idx="22">
                  <c:v>0.2834813107483431</c:v>
                </c:pt>
                <c:pt idx="23">
                  <c:v>0.10697753847619959</c:v>
                </c:pt>
                <c:pt idx="24">
                  <c:v>3.8592893261498146E-2</c:v>
                </c:pt>
              </c:numCache>
            </c:numRef>
          </c:val>
        </c:ser>
        <c:axId val="104302464"/>
        <c:axId val="104316928"/>
      </c:barChart>
      <c:catAx>
        <c:axId val="10430246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v</a:t>
                </a:r>
                <a:r>
                  <a:rPr lang="de-DE" baseline="0"/>
                  <a:t> in [m/s]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104316928"/>
        <c:crosses val="autoZero"/>
        <c:auto val="1"/>
        <c:lblAlgn val="ctr"/>
        <c:lblOffset val="100"/>
      </c:catAx>
      <c:valAx>
        <c:axId val="104316928"/>
        <c:scaling>
          <c:orientation val="minMax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Ertrag</a:t>
                </a:r>
                <a:r>
                  <a:rPr lang="de-DE" baseline="0"/>
                  <a:t> in [MWh]</a:t>
                </a:r>
                <a:endParaRPr lang="de-DE"/>
              </a:p>
            </c:rich>
          </c:tx>
          <c:layout/>
        </c:title>
        <c:numFmt formatCode="General" sourceLinked="0"/>
        <c:tickLblPos val="nextTo"/>
        <c:crossAx val="104302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314327</xdr:colOff>
      <xdr:row>65</xdr:row>
      <xdr:rowOff>66674</xdr:rowOff>
    </xdr:from>
    <xdr:to>
      <xdr:col>17</xdr:col>
      <xdr:colOff>228601</xdr:colOff>
      <xdr:row>82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438149</xdr:colOff>
      <xdr:row>39</xdr:row>
      <xdr:rowOff>57149</xdr:rowOff>
    </xdr:from>
    <xdr:to>
      <xdr:col>16</xdr:col>
      <xdr:colOff>885825</xdr:colOff>
      <xdr:row>59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561975</xdr:colOff>
      <xdr:row>39</xdr:row>
      <xdr:rowOff>47624</xdr:rowOff>
    </xdr:from>
    <xdr:to>
      <xdr:col>22</xdr:col>
      <xdr:colOff>276225</xdr:colOff>
      <xdr:row>58</xdr:row>
      <xdr:rowOff>142875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0"/>
  <sheetViews>
    <sheetView tabSelected="1" workbookViewId="0">
      <selection activeCell="A13" sqref="A13"/>
    </sheetView>
  </sheetViews>
  <sheetFormatPr baseColWidth="10" defaultRowHeight="15"/>
  <cols>
    <col min="1" max="1" width="13" customWidth="1"/>
    <col min="2" max="2" width="5.140625" customWidth="1"/>
    <col min="3" max="3" width="2.85546875" customWidth="1"/>
    <col min="4" max="4" width="12.5703125" customWidth="1"/>
    <col min="5" max="5" width="3.140625" customWidth="1"/>
    <col min="6" max="6" width="3" customWidth="1"/>
    <col min="7" max="7" width="3.7109375" customWidth="1"/>
    <col min="8" max="8" width="3.140625" customWidth="1"/>
    <col min="9" max="10" width="3" customWidth="1"/>
    <col min="11" max="11" width="4.28515625" customWidth="1"/>
    <col min="12" max="12" width="3.140625" customWidth="1"/>
    <col min="13" max="13" width="4.85546875" customWidth="1"/>
    <col min="14" max="14" width="2.85546875" customWidth="1"/>
    <col min="15" max="15" width="12" bestFit="1" customWidth="1"/>
    <col min="16" max="16" width="6.7109375" customWidth="1"/>
    <col min="17" max="17" width="18.5703125" customWidth="1"/>
    <col min="18" max="18" width="9.140625" customWidth="1"/>
    <col min="20" max="20" width="21.85546875" customWidth="1"/>
    <col min="21" max="21" width="22.85546875" customWidth="1"/>
    <col min="22" max="22" width="23.5703125" customWidth="1"/>
    <col min="24" max="24" width="12" bestFit="1" customWidth="1"/>
  </cols>
  <sheetData>
    <row r="1" spans="1:26" ht="15.75" customHeight="1" thickBot="1">
      <c r="A1" s="25"/>
      <c r="B1" s="26" t="s">
        <v>12</v>
      </c>
      <c r="C1" s="27" t="s">
        <v>0</v>
      </c>
      <c r="D1" s="19">
        <v>1</v>
      </c>
      <c r="E1" s="27" t="s">
        <v>1</v>
      </c>
      <c r="F1" s="28" t="s">
        <v>2</v>
      </c>
      <c r="G1" s="27" t="s">
        <v>1</v>
      </c>
      <c r="H1" s="27" t="s">
        <v>3</v>
      </c>
      <c r="I1" s="27" t="s">
        <v>1</v>
      </c>
      <c r="J1" s="27" t="s">
        <v>4</v>
      </c>
      <c r="K1" s="27" t="s">
        <v>1</v>
      </c>
      <c r="L1" s="29" t="s">
        <v>11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5.75" thickBot="1">
      <c r="A2" s="25"/>
      <c r="B2" s="30"/>
      <c r="C2" s="31"/>
      <c r="D2" s="32">
        <v>2</v>
      </c>
      <c r="E2" s="31"/>
      <c r="F2" s="31"/>
      <c r="G2" s="31"/>
      <c r="H2" s="31"/>
      <c r="I2" s="31"/>
      <c r="J2" s="31"/>
      <c r="K2" s="31"/>
      <c r="L2" s="33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8.75" customHeight="1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4"/>
      <c r="M3" s="35"/>
      <c r="N3" s="35"/>
      <c r="O3" s="35"/>
      <c r="P3" s="35"/>
      <c r="Q3" s="35" t="s">
        <v>10</v>
      </c>
      <c r="R3" s="35" t="s">
        <v>5</v>
      </c>
      <c r="S3" s="35" t="s">
        <v>6</v>
      </c>
      <c r="T3" s="35" t="s">
        <v>7</v>
      </c>
      <c r="U3" s="35" t="s">
        <v>9</v>
      </c>
      <c r="V3" s="36" t="s">
        <v>17</v>
      </c>
      <c r="W3" s="25"/>
      <c r="X3" s="25"/>
      <c r="Y3" s="25"/>
      <c r="Z3" s="25"/>
    </row>
    <row r="4" spans="1:26" ht="18">
      <c r="A4" s="25"/>
      <c r="B4" s="37" t="s">
        <v>12</v>
      </c>
      <c r="C4" s="38" t="s">
        <v>0</v>
      </c>
      <c r="D4" s="39">
        <f>(0.5*R4*S4*(T4*T4*T4)*Q4)/1000</f>
        <v>0</v>
      </c>
      <c r="E4" s="25" t="s">
        <v>13</v>
      </c>
      <c r="F4" s="40"/>
      <c r="G4" s="40"/>
      <c r="H4" s="40"/>
      <c r="I4" s="40"/>
      <c r="J4" s="40"/>
      <c r="K4" s="25"/>
      <c r="L4" s="37"/>
      <c r="M4" s="38" t="s">
        <v>12</v>
      </c>
      <c r="N4" s="38" t="s">
        <v>0</v>
      </c>
      <c r="O4" s="41">
        <f>(D4/1000)*U4</f>
        <v>0</v>
      </c>
      <c r="P4" s="38" t="s">
        <v>22</v>
      </c>
      <c r="Q4" s="41">
        <v>0</v>
      </c>
      <c r="R4" s="42">
        <v>8011.8466648173699</v>
      </c>
      <c r="S4" s="42">
        <v>1.2250000000000001</v>
      </c>
      <c r="T4" s="42">
        <v>1</v>
      </c>
      <c r="U4" s="41">
        <v>370.32823336143161</v>
      </c>
      <c r="V4" s="43">
        <f>(U4/8760)*100</f>
        <v>4.2274912484181693</v>
      </c>
      <c r="W4" s="25"/>
      <c r="X4" s="25"/>
      <c r="Y4" s="25"/>
      <c r="Z4" s="25"/>
    </row>
    <row r="5" spans="1:26" ht="18">
      <c r="A5" s="25"/>
      <c r="B5" s="44" t="s">
        <v>12</v>
      </c>
      <c r="C5" s="45" t="s">
        <v>0</v>
      </c>
      <c r="D5" s="46">
        <f t="shared" ref="D5:D28" si="0">(0.5*R5*S5*(T5*T5*T5)*Q5)/1000</f>
        <v>2.9999999999999996</v>
      </c>
      <c r="E5" s="25" t="s">
        <v>13</v>
      </c>
      <c r="F5" s="40"/>
      <c r="G5" s="40"/>
      <c r="H5" s="40"/>
      <c r="I5" s="40"/>
      <c r="J5" s="40"/>
      <c r="K5" s="25"/>
      <c r="L5" s="44"/>
      <c r="M5" s="45" t="s">
        <v>12</v>
      </c>
      <c r="N5" s="45" t="s">
        <v>0</v>
      </c>
      <c r="O5" s="47">
        <f t="shared" ref="O5:O28" si="1">(D5/1000)*U5</f>
        <v>2.0823091729013115</v>
      </c>
      <c r="P5" s="45" t="s">
        <v>22</v>
      </c>
      <c r="Q5" s="47">
        <v>7.6417450754237531E-2</v>
      </c>
      <c r="R5" s="48">
        <v>8011.8466648173699</v>
      </c>
      <c r="S5" s="48">
        <v>1.2250000000000001</v>
      </c>
      <c r="T5" s="48">
        <v>2</v>
      </c>
      <c r="U5" s="47">
        <v>694.1030576337705</v>
      </c>
      <c r="V5" s="49">
        <f t="shared" ref="V5:V28" si="2">(U5/8760)*100</f>
        <v>7.9235508862302577</v>
      </c>
      <c r="W5" s="25"/>
      <c r="X5" s="25"/>
      <c r="Y5" s="25"/>
      <c r="Z5" s="25"/>
    </row>
    <row r="6" spans="1:26" ht="18">
      <c r="A6" s="25"/>
      <c r="B6" s="44" t="s">
        <v>12</v>
      </c>
      <c r="C6" s="45" t="s">
        <v>0</v>
      </c>
      <c r="D6" s="46">
        <f t="shared" si="0"/>
        <v>37.000000000000028</v>
      </c>
      <c r="E6" s="25" t="s">
        <v>13</v>
      </c>
      <c r="F6" s="40"/>
      <c r="G6" s="40"/>
      <c r="H6" s="40"/>
      <c r="I6" s="40"/>
      <c r="J6" s="40"/>
      <c r="K6" s="25"/>
      <c r="L6" s="44"/>
      <c r="M6" s="45" t="s">
        <v>12</v>
      </c>
      <c r="N6" s="45" t="s">
        <v>0</v>
      </c>
      <c r="O6" s="47">
        <f t="shared" si="1"/>
        <v>34.572343288205211</v>
      </c>
      <c r="P6" s="45" t="s">
        <v>22</v>
      </c>
      <c r="Q6" s="47">
        <v>0.279253894114251</v>
      </c>
      <c r="R6" s="48">
        <v>8011.8466648173699</v>
      </c>
      <c r="S6" s="48">
        <v>1.2250000000000001</v>
      </c>
      <c r="T6" s="48">
        <v>3</v>
      </c>
      <c r="U6" s="47">
        <v>934.38765643797797</v>
      </c>
      <c r="V6" s="49">
        <f t="shared" si="2"/>
        <v>10.666525758424406</v>
      </c>
      <c r="W6" s="25"/>
      <c r="X6" s="25"/>
      <c r="Y6" s="25"/>
      <c r="Z6" s="25"/>
    </row>
    <row r="7" spans="1:26" ht="18">
      <c r="A7" s="25"/>
      <c r="B7" s="44" t="s">
        <v>12</v>
      </c>
      <c r="C7" s="45" t="s">
        <v>0</v>
      </c>
      <c r="D7" s="46">
        <f t="shared" si="0"/>
        <v>118.00000000000004</v>
      </c>
      <c r="E7" s="25" t="s">
        <v>13</v>
      </c>
      <c r="F7" s="50"/>
      <c r="G7" s="50"/>
      <c r="H7" s="50"/>
      <c r="I7" s="50"/>
      <c r="J7" s="50"/>
      <c r="K7" s="25"/>
      <c r="L7" s="62"/>
      <c r="M7" s="63" t="s">
        <v>12</v>
      </c>
      <c r="N7" s="63" t="s">
        <v>0</v>
      </c>
      <c r="O7" s="64">
        <f t="shared" si="1"/>
        <v>126.34684974516813</v>
      </c>
      <c r="P7" s="63" t="s">
        <v>22</v>
      </c>
      <c r="Q7" s="64">
        <v>0.37571913287500142</v>
      </c>
      <c r="R7" s="65">
        <v>8011.8466648173699</v>
      </c>
      <c r="S7" s="65">
        <v>1.2250000000000001</v>
      </c>
      <c r="T7" s="65">
        <v>4</v>
      </c>
      <c r="U7" s="64">
        <v>1070.7360147895599</v>
      </c>
      <c r="V7" s="66">
        <f t="shared" si="2"/>
        <v>12.223013867460731</v>
      </c>
      <c r="W7" s="25"/>
      <c r="X7" s="25"/>
      <c r="Y7" s="25"/>
      <c r="Z7" s="25"/>
    </row>
    <row r="8" spans="1:26" ht="18">
      <c r="A8" s="25"/>
      <c r="B8" s="44" t="s">
        <v>12</v>
      </c>
      <c r="C8" s="45" t="s">
        <v>0</v>
      </c>
      <c r="D8" s="46">
        <f t="shared" si="0"/>
        <v>258</v>
      </c>
      <c r="E8" s="25" t="s">
        <v>13</v>
      </c>
      <c r="F8" s="13"/>
      <c r="G8" s="13"/>
      <c r="H8" s="13"/>
      <c r="I8" s="13"/>
      <c r="J8" s="13"/>
      <c r="K8" s="25"/>
      <c r="L8" s="58"/>
      <c r="M8" s="59" t="s">
        <v>12</v>
      </c>
      <c r="N8" s="59" t="s">
        <v>0</v>
      </c>
      <c r="O8" s="60">
        <f t="shared" si="1"/>
        <v>284.20608450535019</v>
      </c>
      <c r="P8" s="59" t="s">
        <v>22</v>
      </c>
      <c r="Q8" s="60">
        <v>0.42060164895132346</v>
      </c>
      <c r="R8" s="61">
        <v>8011.8466648173699</v>
      </c>
      <c r="S8" s="61">
        <v>1.2250000000000001</v>
      </c>
      <c r="T8" s="61">
        <v>5</v>
      </c>
      <c r="U8" s="60">
        <v>1101.5739709509696</v>
      </c>
      <c r="V8" s="24">
        <f t="shared" si="2"/>
        <v>12.57504533049052</v>
      </c>
      <c r="W8" s="25"/>
      <c r="X8" s="25"/>
      <c r="Y8" s="25"/>
      <c r="Z8" s="25"/>
    </row>
    <row r="9" spans="1:26" ht="18">
      <c r="A9" s="25"/>
      <c r="B9" s="44" t="s">
        <v>12</v>
      </c>
      <c r="C9" s="45" t="s">
        <v>0</v>
      </c>
      <c r="D9" s="46">
        <f t="shared" si="0"/>
        <v>478.99999999999983</v>
      </c>
      <c r="E9" s="25" t="s">
        <v>13</v>
      </c>
      <c r="F9" s="50"/>
      <c r="G9" s="50"/>
      <c r="H9" s="50"/>
      <c r="I9" s="50"/>
      <c r="J9" s="50"/>
      <c r="K9" s="25"/>
      <c r="L9" s="62"/>
      <c r="M9" s="63" t="s">
        <v>12</v>
      </c>
      <c r="N9" s="63" t="s">
        <v>0</v>
      </c>
      <c r="O9" s="64">
        <f t="shared" si="1"/>
        <v>499.0640300257802</v>
      </c>
      <c r="P9" s="63" t="s">
        <v>22</v>
      </c>
      <c r="Q9" s="64">
        <v>0.45190072729975023</v>
      </c>
      <c r="R9" s="65">
        <v>8011.8466648173699</v>
      </c>
      <c r="S9" s="65">
        <v>1.2250000000000001</v>
      </c>
      <c r="T9" s="65">
        <v>6</v>
      </c>
      <c r="U9" s="64">
        <v>1041.8873278200008</v>
      </c>
      <c r="V9" s="66">
        <f t="shared" si="2"/>
        <v>11.893690956849325</v>
      </c>
      <c r="W9" s="25"/>
      <c r="X9" s="25"/>
      <c r="Y9" s="25"/>
      <c r="Z9" s="25"/>
    </row>
    <row r="10" spans="1:26" ht="18">
      <c r="A10" s="25"/>
      <c r="B10" s="44" t="s">
        <v>12</v>
      </c>
      <c r="C10" s="45" t="s">
        <v>0</v>
      </c>
      <c r="D10" s="46">
        <f t="shared" si="0"/>
        <v>790.00000000000011</v>
      </c>
      <c r="E10" s="25" t="s">
        <v>13</v>
      </c>
      <c r="F10" s="40"/>
      <c r="G10" s="40"/>
      <c r="H10" s="40"/>
      <c r="I10" s="40"/>
      <c r="J10" s="40"/>
      <c r="K10" s="25"/>
      <c r="L10" s="44"/>
      <c r="M10" s="45" t="s">
        <v>12</v>
      </c>
      <c r="N10" s="45" t="s">
        <v>0</v>
      </c>
      <c r="O10" s="47">
        <f t="shared" si="1"/>
        <v>724.81139636249566</v>
      </c>
      <c r="P10" s="45" t="s">
        <v>22</v>
      </c>
      <c r="Q10" s="47">
        <v>0.46934721940406354</v>
      </c>
      <c r="R10" s="48">
        <v>8011.8466648173699</v>
      </c>
      <c r="S10" s="48">
        <v>1.2250000000000001</v>
      </c>
      <c r="T10" s="48">
        <v>7</v>
      </c>
      <c r="U10" s="47">
        <v>917.48278020569057</v>
      </c>
      <c r="V10" s="49">
        <f t="shared" si="2"/>
        <v>10.473547719243042</v>
      </c>
      <c r="W10" s="25"/>
      <c r="X10" s="25"/>
      <c r="Y10" s="25"/>
      <c r="Z10" s="25"/>
    </row>
    <row r="11" spans="1:26" ht="18">
      <c r="A11" s="25"/>
      <c r="B11" s="44" t="s">
        <v>12</v>
      </c>
      <c r="C11" s="45" t="s">
        <v>0</v>
      </c>
      <c r="D11" s="46">
        <f t="shared" si="0"/>
        <v>1200.0000000000002</v>
      </c>
      <c r="E11" s="25" t="s">
        <v>13</v>
      </c>
      <c r="F11" s="40"/>
      <c r="G11" s="40"/>
      <c r="H11" s="40"/>
      <c r="I11" s="40"/>
      <c r="J11" s="40"/>
      <c r="K11" s="25"/>
      <c r="L11" s="44"/>
      <c r="M11" s="45" t="s">
        <v>12</v>
      </c>
      <c r="N11" s="45" t="s">
        <v>0</v>
      </c>
      <c r="O11" s="47">
        <f t="shared" si="1"/>
        <v>909.50677871357016</v>
      </c>
      <c r="P11" s="45" t="s">
        <v>22</v>
      </c>
      <c r="Q11" s="47">
        <v>0.47760906721398477</v>
      </c>
      <c r="R11" s="48">
        <v>8011.8466648173699</v>
      </c>
      <c r="S11" s="48">
        <v>1.2250000000000001</v>
      </c>
      <c r="T11" s="48">
        <v>8</v>
      </c>
      <c r="U11" s="47">
        <v>757.92231559464165</v>
      </c>
      <c r="V11" s="49">
        <f t="shared" si="2"/>
        <v>8.6520812282493331</v>
      </c>
      <c r="W11" s="25"/>
      <c r="X11" s="25"/>
      <c r="Y11" s="25"/>
      <c r="Z11" s="25"/>
    </row>
    <row r="12" spans="1:26" ht="18">
      <c r="A12" s="25"/>
      <c r="B12" s="44" t="s">
        <v>12</v>
      </c>
      <c r="C12" s="45" t="s">
        <v>0</v>
      </c>
      <c r="D12" s="46">
        <f t="shared" si="0"/>
        <v>1709.9999999999995</v>
      </c>
      <c r="E12" s="25" t="s">
        <v>13</v>
      </c>
      <c r="F12" s="40"/>
      <c r="G12" s="40"/>
      <c r="H12" s="40"/>
      <c r="I12" s="40"/>
      <c r="J12" s="40"/>
      <c r="K12" s="25"/>
      <c r="L12" s="44"/>
      <c r="M12" s="45" t="s">
        <v>12</v>
      </c>
      <c r="N12" s="45" t="s">
        <v>0</v>
      </c>
      <c r="O12" s="47">
        <f t="shared" si="1"/>
        <v>1009.2819478887117</v>
      </c>
      <c r="P12" s="45" t="s">
        <v>22</v>
      </c>
      <c r="Q12" s="47">
        <v>0.47800216109646521</v>
      </c>
      <c r="R12" s="48">
        <v>8011.8466648173699</v>
      </c>
      <c r="S12" s="48">
        <v>1.2250000000000001</v>
      </c>
      <c r="T12" s="48">
        <v>9</v>
      </c>
      <c r="U12" s="47">
        <v>590.22336133842805</v>
      </c>
      <c r="V12" s="49">
        <f t="shared" si="2"/>
        <v>6.7377096043199556</v>
      </c>
      <c r="W12" s="25"/>
      <c r="X12" s="25"/>
      <c r="Y12" s="25"/>
      <c r="Z12" s="25"/>
    </row>
    <row r="13" spans="1:26" ht="18">
      <c r="A13" s="25"/>
      <c r="B13" s="44" t="s">
        <v>12</v>
      </c>
      <c r="C13" s="45" t="s">
        <v>0</v>
      </c>
      <c r="D13" s="46">
        <f t="shared" si="0"/>
        <v>2339.9999999999991</v>
      </c>
      <c r="E13" s="25" t="s">
        <v>13</v>
      </c>
      <c r="F13" s="40"/>
      <c r="G13" s="40"/>
      <c r="H13" s="40"/>
      <c r="I13" s="40"/>
      <c r="J13" s="40"/>
      <c r="K13" s="25"/>
      <c r="L13" s="44"/>
      <c r="M13" s="45" t="s">
        <v>12</v>
      </c>
      <c r="N13" s="45" t="s">
        <v>0</v>
      </c>
      <c r="O13" s="47">
        <f t="shared" si="1"/>
        <v>1017.2628072121262</v>
      </c>
      <c r="P13" s="45" t="s">
        <v>22</v>
      </c>
      <c r="Q13" s="47">
        <v>0.47684489270644209</v>
      </c>
      <c r="R13" s="48">
        <v>8011.8466648173699</v>
      </c>
      <c r="S13" s="48">
        <v>1.2250000000000001</v>
      </c>
      <c r="T13" s="48">
        <v>10</v>
      </c>
      <c r="U13" s="47">
        <v>434.7276953897977</v>
      </c>
      <c r="V13" s="49">
        <f t="shared" si="2"/>
        <v>4.9626449245410695</v>
      </c>
      <c r="W13" s="25"/>
      <c r="X13" s="25"/>
      <c r="Y13" s="25"/>
      <c r="Z13" s="25"/>
    </row>
    <row r="14" spans="1:26" ht="18">
      <c r="A14" s="25"/>
      <c r="B14" s="44" t="s">
        <v>12</v>
      </c>
      <c r="C14" s="45" t="s">
        <v>0</v>
      </c>
      <c r="D14" s="46">
        <f t="shared" si="0"/>
        <v>2866.9999999999986</v>
      </c>
      <c r="E14" s="25" t="s">
        <v>13</v>
      </c>
      <c r="F14" s="40"/>
      <c r="G14" s="40"/>
      <c r="H14" s="40"/>
      <c r="I14" s="40"/>
      <c r="J14" s="40"/>
      <c r="K14" s="25"/>
      <c r="L14" s="44"/>
      <c r="M14" s="45" t="s">
        <v>12</v>
      </c>
      <c r="N14" s="45" t="s">
        <v>0</v>
      </c>
      <c r="O14" s="47">
        <f t="shared" si="1"/>
        <v>870.33256607178919</v>
      </c>
      <c r="P14" s="45" t="s">
        <v>22</v>
      </c>
      <c r="Q14" s="47">
        <v>0.43894581780595832</v>
      </c>
      <c r="R14" s="48">
        <v>8011.8466648173699</v>
      </c>
      <c r="S14" s="48">
        <v>1.2250000000000001</v>
      </c>
      <c r="T14" s="48">
        <v>11</v>
      </c>
      <c r="U14" s="47">
        <v>303.56908478262631</v>
      </c>
      <c r="V14" s="49">
        <f t="shared" si="2"/>
        <v>3.4654005112171955</v>
      </c>
      <c r="W14" s="25"/>
      <c r="X14" s="25"/>
      <c r="Y14" s="25"/>
      <c r="Z14" s="25"/>
    </row>
    <row r="15" spans="1:26" ht="18">
      <c r="A15" s="25"/>
      <c r="B15" s="44" t="s">
        <v>12</v>
      </c>
      <c r="C15" s="45" t="s">
        <v>0</v>
      </c>
      <c r="D15" s="46">
        <f t="shared" si="0"/>
        <v>3034.0000000000023</v>
      </c>
      <c r="E15" s="25" t="s">
        <v>13</v>
      </c>
      <c r="F15" s="40"/>
      <c r="G15" s="40"/>
      <c r="H15" s="40"/>
      <c r="I15" s="40"/>
      <c r="J15" s="40"/>
      <c r="K15" s="25"/>
      <c r="L15" s="44"/>
      <c r="M15" s="45" t="s">
        <v>12</v>
      </c>
      <c r="N15" s="45" t="s">
        <v>0</v>
      </c>
      <c r="O15" s="47">
        <f t="shared" si="1"/>
        <v>610.81995539226546</v>
      </c>
      <c r="P15" s="45" t="s">
        <v>22</v>
      </c>
      <c r="Q15" s="47">
        <v>0.35779405183388407</v>
      </c>
      <c r="R15" s="48">
        <v>8011.8466648173699</v>
      </c>
      <c r="S15" s="48">
        <v>1.2250000000000001</v>
      </c>
      <c r="T15" s="48">
        <v>12</v>
      </c>
      <c r="U15" s="47">
        <v>201.32496881749009</v>
      </c>
      <c r="V15" s="49">
        <f t="shared" si="2"/>
        <v>2.2982302376425809</v>
      </c>
      <c r="W15" s="25"/>
      <c r="X15" s="25"/>
      <c r="Y15" s="25"/>
      <c r="Z15" s="25"/>
    </row>
    <row r="16" spans="1:26" ht="18">
      <c r="A16" s="25"/>
      <c r="B16" s="44" t="s">
        <v>12</v>
      </c>
      <c r="C16" s="45" t="s">
        <v>0</v>
      </c>
      <c r="D16" s="46">
        <f t="shared" si="0"/>
        <v>3049.9999999999986</v>
      </c>
      <c r="E16" s="25" t="s">
        <v>13</v>
      </c>
      <c r="F16" s="50"/>
      <c r="G16" s="50"/>
      <c r="H16" s="50"/>
      <c r="I16" s="50"/>
      <c r="J16" s="50"/>
      <c r="K16" s="25"/>
      <c r="L16" s="44"/>
      <c r="M16" s="45" t="s">
        <v>12</v>
      </c>
      <c r="N16" s="45" t="s">
        <v>0</v>
      </c>
      <c r="O16" s="47">
        <f t="shared" si="1"/>
        <v>387.27099401663128</v>
      </c>
      <c r="P16" s="45" t="s">
        <v>22</v>
      </c>
      <c r="Q16" s="47">
        <v>0.28289877080919362</v>
      </c>
      <c r="R16" s="48">
        <v>8011.8466648173699</v>
      </c>
      <c r="S16" s="48">
        <v>1.2250000000000001</v>
      </c>
      <c r="T16" s="48">
        <v>13</v>
      </c>
      <c r="U16" s="47">
        <v>126.97409639889557</v>
      </c>
      <c r="V16" s="49">
        <f t="shared" si="2"/>
        <v>1.4494759862887623</v>
      </c>
      <c r="W16" s="25"/>
      <c r="X16" s="25"/>
      <c r="Y16" s="25"/>
      <c r="Z16" s="25"/>
    </row>
    <row r="17" spans="1:26" ht="18">
      <c r="A17" s="25"/>
      <c r="B17" s="44" t="s">
        <v>12</v>
      </c>
      <c r="C17" s="45" t="s">
        <v>0</v>
      </c>
      <c r="D17" s="46">
        <f t="shared" si="0"/>
        <v>3049.9999999999986</v>
      </c>
      <c r="E17" s="25" t="s">
        <v>13</v>
      </c>
      <c r="F17" s="13"/>
      <c r="G17" s="13"/>
      <c r="H17" s="13"/>
      <c r="I17" s="13"/>
      <c r="J17" s="13"/>
      <c r="K17" s="25"/>
      <c r="L17" s="62"/>
      <c r="M17" s="63" t="s">
        <v>12</v>
      </c>
      <c r="N17" s="63" t="s">
        <v>0</v>
      </c>
      <c r="O17" s="64">
        <f t="shared" si="1"/>
        <v>232.51914978283796</v>
      </c>
      <c r="P17" s="63" t="s">
        <v>22</v>
      </c>
      <c r="Q17" s="64">
        <v>0.22650459164278369</v>
      </c>
      <c r="R17" s="65">
        <v>8011.8466648173699</v>
      </c>
      <c r="S17" s="65">
        <v>1.2250000000000001</v>
      </c>
      <c r="T17" s="65">
        <v>14</v>
      </c>
      <c r="U17" s="64">
        <v>76.235786814045269</v>
      </c>
      <c r="V17" s="66">
        <f t="shared" si="2"/>
        <v>0.87027153897311949</v>
      </c>
      <c r="W17" s="25"/>
      <c r="X17" s="25"/>
      <c r="Y17" s="25"/>
      <c r="Z17" s="25"/>
    </row>
    <row r="18" spans="1:26" ht="18">
      <c r="A18" s="25"/>
      <c r="B18" s="44" t="s">
        <v>12</v>
      </c>
      <c r="C18" s="45" t="s">
        <v>0</v>
      </c>
      <c r="D18" s="46">
        <f t="shared" si="0"/>
        <v>3049.9999999999986</v>
      </c>
      <c r="E18" s="25" t="s">
        <v>13</v>
      </c>
      <c r="F18" s="50"/>
      <c r="G18" s="50"/>
      <c r="H18" s="50"/>
      <c r="I18" s="50"/>
      <c r="J18" s="50"/>
      <c r="K18" s="25"/>
      <c r="L18" s="44"/>
      <c r="M18" s="45" t="s">
        <v>12</v>
      </c>
      <c r="N18" s="45" t="s">
        <v>0</v>
      </c>
      <c r="O18" s="47">
        <f t="shared" si="1"/>
        <v>133.01007600349971</v>
      </c>
      <c r="P18" s="45" t="s">
        <v>22</v>
      </c>
      <c r="Q18" s="47">
        <v>0.18415662206453284</v>
      </c>
      <c r="R18" s="48">
        <v>8011.8466648173699</v>
      </c>
      <c r="S18" s="48">
        <v>1.2250000000000001</v>
      </c>
      <c r="T18" s="48">
        <v>15</v>
      </c>
      <c r="U18" s="47">
        <v>43.609860984754022</v>
      </c>
      <c r="V18" s="49">
        <f t="shared" si="2"/>
        <v>0.49782946329627875</v>
      </c>
      <c r="W18" s="25"/>
      <c r="X18" s="25"/>
      <c r="Y18" s="25"/>
      <c r="Z18" s="25"/>
    </row>
    <row r="19" spans="1:26" ht="18">
      <c r="A19" s="25"/>
      <c r="B19" s="44" t="s">
        <v>12</v>
      </c>
      <c r="C19" s="45" t="s">
        <v>0</v>
      </c>
      <c r="D19" s="46">
        <f t="shared" si="0"/>
        <v>3050</v>
      </c>
      <c r="E19" s="25" t="s">
        <v>13</v>
      </c>
      <c r="F19" s="40"/>
      <c r="G19" s="40"/>
      <c r="H19" s="40"/>
      <c r="I19" s="40"/>
      <c r="J19" s="40"/>
      <c r="K19" s="25"/>
      <c r="L19" s="44"/>
      <c r="M19" s="45" t="s">
        <v>12</v>
      </c>
      <c r="N19" s="45" t="s">
        <v>0</v>
      </c>
      <c r="O19" s="47">
        <f t="shared" si="1"/>
        <v>72.54027464143536</v>
      </c>
      <c r="P19" s="45" t="s">
        <v>22</v>
      </c>
      <c r="Q19" s="47">
        <v>0.15174038072944304</v>
      </c>
      <c r="R19" s="48">
        <v>8011.8466648173699</v>
      </c>
      <c r="S19" s="48">
        <v>1.2250000000000001</v>
      </c>
      <c r="T19" s="48">
        <v>16</v>
      </c>
      <c r="U19" s="47">
        <v>23.783696603749302</v>
      </c>
      <c r="V19" s="49">
        <f t="shared" si="2"/>
        <v>0.27150338588754913</v>
      </c>
      <c r="W19" s="25"/>
      <c r="X19" s="25"/>
      <c r="Y19" s="25"/>
      <c r="Z19" s="25"/>
    </row>
    <row r="20" spans="1:26" ht="18">
      <c r="A20" s="25"/>
      <c r="B20" s="44" t="s">
        <v>12</v>
      </c>
      <c r="C20" s="45" t="s">
        <v>0</v>
      </c>
      <c r="D20" s="46">
        <f t="shared" si="0"/>
        <v>3050</v>
      </c>
      <c r="E20" s="25" t="s">
        <v>13</v>
      </c>
      <c r="F20" s="40"/>
      <c r="G20" s="40"/>
      <c r="H20" s="40"/>
      <c r="I20" s="40"/>
      <c r="J20" s="40"/>
      <c r="K20" s="25"/>
      <c r="L20" s="44"/>
      <c r="M20" s="45" t="s">
        <v>12</v>
      </c>
      <c r="N20" s="45" t="s">
        <v>0</v>
      </c>
      <c r="O20" s="47">
        <f t="shared" si="1"/>
        <v>37.737854891736909</v>
      </c>
      <c r="P20" s="45" t="s">
        <v>22</v>
      </c>
      <c r="Q20" s="47">
        <v>0.12650694066106222</v>
      </c>
      <c r="R20" s="48">
        <v>8011.8466648173699</v>
      </c>
      <c r="S20" s="48">
        <v>1.2250000000000001</v>
      </c>
      <c r="T20" s="48">
        <v>17</v>
      </c>
      <c r="U20" s="47">
        <v>12.37306717761866</v>
      </c>
      <c r="V20" s="49">
        <f t="shared" si="2"/>
        <v>0.14124505910523585</v>
      </c>
      <c r="W20" s="25"/>
      <c r="X20" s="25"/>
      <c r="Y20" s="25"/>
      <c r="Z20" s="25"/>
    </row>
    <row r="21" spans="1:26" ht="18">
      <c r="A21" s="25"/>
      <c r="B21" s="44" t="s">
        <v>12</v>
      </c>
      <c r="C21" s="45" t="s">
        <v>0</v>
      </c>
      <c r="D21" s="46">
        <f t="shared" si="0"/>
        <v>3050</v>
      </c>
      <c r="E21" s="25" t="s">
        <v>13</v>
      </c>
      <c r="F21" s="40"/>
      <c r="G21" s="40"/>
      <c r="H21" s="40"/>
      <c r="I21" s="40"/>
      <c r="J21" s="40"/>
      <c r="K21" s="25"/>
      <c r="L21" s="44"/>
      <c r="M21" s="45" t="s">
        <v>12</v>
      </c>
      <c r="N21" s="45" t="s">
        <v>0</v>
      </c>
      <c r="O21" s="47">
        <f t="shared" si="1"/>
        <v>18.735824579859688</v>
      </c>
      <c r="P21" s="45" t="s">
        <v>22</v>
      </c>
      <c r="Q21" s="47">
        <v>0.10657211925030842</v>
      </c>
      <c r="R21" s="48">
        <v>8011.8466648173699</v>
      </c>
      <c r="S21" s="48">
        <v>1.2250000000000001</v>
      </c>
      <c r="T21" s="48">
        <v>18</v>
      </c>
      <c r="U21" s="47">
        <v>6.1428933048720298</v>
      </c>
      <c r="V21" s="49">
        <f t="shared" si="2"/>
        <v>7.0124352795342806E-2</v>
      </c>
      <c r="W21" s="25"/>
      <c r="X21" s="25"/>
      <c r="Y21" s="25"/>
      <c r="Z21" s="25"/>
    </row>
    <row r="22" spans="1:26" ht="18">
      <c r="A22" s="25"/>
      <c r="B22" s="44" t="s">
        <v>12</v>
      </c>
      <c r="C22" s="45" t="s">
        <v>0</v>
      </c>
      <c r="D22" s="46">
        <f t="shared" si="0"/>
        <v>3050</v>
      </c>
      <c r="E22" s="25" t="s">
        <v>13</v>
      </c>
      <c r="F22" s="40"/>
      <c r="G22" s="40"/>
      <c r="H22" s="40"/>
      <c r="I22" s="40"/>
      <c r="J22" s="40"/>
      <c r="K22" s="25"/>
      <c r="L22" s="44"/>
      <c r="M22" s="45" t="s">
        <v>12</v>
      </c>
      <c r="N22" s="45" t="s">
        <v>0</v>
      </c>
      <c r="O22" s="47">
        <f t="shared" si="1"/>
        <v>8.880320725037647</v>
      </c>
      <c r="P22" s="45" t="s">
        <v>22</v>
      </c>
      <c r="Q22" s="47">
        <v>9.061504584747028E-2</v>
      </c>
      <c r="R22" s="48">
        <v>8011.8466648173699</v>
      </c>
      <c r="S22" s="48">
        <v>1.2250000000000001</v>
      </c>
      <c r="T22" s="48">
        <v>19</v>
      </c>
      <c r="U22" s="47">
        <v>2.9115805655861138</v>
      </c>
      <c r="V22" s="49">
        <f t="shared" si="2"/>
        <v>3.3237221068334634E-2</v>
      </c>
      <c r="W22" s="25"/>
      <c r="X22" s="25"/>
      <c r="Y22" s="25"/>
      <c r="Z22" s="25"/>
    </row>
    <row r="23" spans="1:26" ht="18">
      <c r="A23" s="25"/>
      <c r="B23" s="44" t="s">
        <v>12</v>
      </c>
      <c r="C23" s="45" t="s">
        <v>0</v>
      </c>
      <c r="D23" s="46">
        <f t="shared" si="0"/>
        <v>3050</v>
      </c>
      <c r="E23" s="25" t="s">
        <v>13</v>
      </c>
      <c r="F23" s="40"/>
      <c r="G23" s="40"/>
      <c r="H23" s="40"/>
      <c r="I23" s="40"/>
      <c r="J23" s="40"/>
      <c r="K23" s="25"/>
      <c r="L23" s="44"/>
      <c r="M23" s="45" t="s">
        <v>12</v>
      </c>
      <c r="N23" s="45" t="s">
        <v>0</v>
      </c>
      <c r="O23" s="47">
        <f t="shared" si="1"/>
        <v>4.0195949276994538</v>
      </c>
      <c r="P23" s="45" t="s">
        <v>22</v>
      </c>
      <c r="Q23" s="47">
        <v>7.7691074933474838E-2</v>
      </c>
      <c r="R23" s="48">
        <v>8011.8466648173699</v>
      </c>
      <c r="S23" s="48">
        <v>1.2250000000000001</v>
      </c>
      <c r="T23" s="48">
        <v>20</v>
      </c>
      <c r="U23" s="47">
        <v>1.3178999762949029</v>
      </c>
      <c r="V23" s="49">
        <f t="shared" si="2"/>
        <v>1.5044520277339074E-2</v>
      </c>
      <c r="W23" s="25"/>
      <c r="X23" s="25"/>
      <c r="Y23" s="25"/>
      <c r="Z23" s="25"/>
    </row>
    <row r="24" spans="1:26" ht="18">
      <c r="A24" s="25"/>
      <c r="B24" s="44" t="s">
        <v>12</v>
      </c>
      <c r="C24" s="45" t="s">
        <v>0</v>
      </c>
      <c r="D24" s="46">
        <f t="shared" si="0"/>
        <v>3050</v>
      </c>
      <c r="E24" s="25" t="s">
        <v>13</v>
      </c>
      <c r="F24" s="40"/>
      <c r="G24" s="40"/>
      <c r="H24" s="40"/>
      <c r="I24" s="40"/>
      <c r="J24" s="40"/>
      <c r="K24" s="25"/>
      <c r="L24" s="44"/>
      <c r="M24" s="45" t="s">
        <v>12</v>
      </c>
      <c r="N24" s="45" t="s">
        <v>0</v>
      </c>
      <c r="O24" s="47">
        <f t="shared" si="1"/>
        <v>1.7380052924011635</v>
      </c>
      <c r="P24" s="45" t="s">
        <v>22</v>
      </c>
      <c r="Q24" s="47">
        <v>6.7112471597861864E-2</v>
      </c>
      <c r="R24" s="48">
        <v>8011.8466648173699</v>
      </c>
      <c r="S24" s="48">
        <v>1.2250000000000001</v>
      </c>
      <c r="T24" s="48">
        <v>21</v>
      </c>
      <c r="U24" s="47">
        <v>0.56983780078726676</v>
      </c>
      <c r="V24" s="49">
        <f t="shared" si="2"/>
        <v>6.5049977258820413E-3</v>
      </c>
      <c r="W24" s="25"/>
      <c r="X24" s="25"/>
      <c r="Y24" s="25"/>
      <c r="Z24" s="25"/>
    </row>
    <row r="25" spans="1:26" ht="18">
      <c r="A25" s="25"/>
      <c r="B25" s="44" t="s">
        <v>12</v>
      </c>
      <c r="C25" s="45" t="s">
        <v>0</v>
      </c>
      <c r="D25" s="46">
        <f t="shared" si="0"/>
        <v>3050</v>
      </c>
      <c r="E25" s="25" t="s">
        <v>13</v>
      </c>
      <c r="F25" s="40"/>
      <c r="G25" s="40"/>
      <c r="H25" s="40"/>
      <c r="I25" s="40"/>
      <c r="J25" s="40"/>
      <c r="K25" s="25"/>
      <c r="L25" s="44"/>
      <c r="M25" s="45" t="s">
        <v>12</v>
      </c>
      <c r="N25" s="45" t="s">
        <v>0</v>
      </c>
      <c r="O25" s="47">
        <f t="shared" si="1"/>
        <v>0.71801910648401057</v>
      </c>
      <c r="P25" s="45" t="s">
        <v>22</v>
      </c>
      <c r="Q25" s="47">
        <v>5.8370454495473206E-2</v>
      </c>
      <c r="R25" s="48">
        <v>8011.8466648173699</v>
      </c>
      <c r="S25" s="48">
        <v>1.2250000000000001</v>
      </c>
      <c r="T25" s="48">
        <v>22</v>
      </c>
      <c r="U25" s="47">
        <v>0.23541610048656086</v>
      </c>
      <c r="V25" s="49">
        <f t="shared" si="2"/>
        <v>2.6873984073808315E-3</v>
      </c>
      <c r="W25" s="25"/>
      <c r="X25" s="25"/>
      <c r="Y25" s="25"/>
      <c r="Z25" s="25"/>
    </row>
    <row r="26" spans="1:26" ht="18">
      <c r="A26" s="25"/>
      <c r="B26" s="44" t="s">
        <v>12</v>
      </c>
      <c r="C26" s="45" t="s">
        <v>0</v>
      </c>
      <c r="D26" s="46">
        <f t="shared" si="0"/>
        <v>3050.0000000000005</v>
      </c>
      <c r="E26" s="25" t="s">
        <v>13</v>
      </c>
      <c r="F26" s="40"/>
      <c r="G26" s="40"/>
      <c r="H26" s="40"/>
      <c r="I26" s="40"/>
      <c r="J26" s="40"/>
      <c r="K26" s="25"/>
      <c r="L26" s="44"/>
      <c r="M26" s="45" t="s">
        <v>12</v>
      </c>
      <c r="N26" s="45" t="s">
        <v>0</v>
      </c>
      <c r="O26" s="47">
        <f t="shared" si="1"/>
        <v>0.2834813107483431</v>
      </c>
      <c r="P26" s="45" t="s">
        <v>22</v>
      </c>
      <c r="Q26" s="47">
        <v>5.1083142883849658E-2</v>
      </c>
      <c r="R26" s="48">
        <v>8011.8466648173699</v>
      </c>
      <c r="S26" s="48">
        <v>1.2250000000000001</v>
      </c>
      <c r="T26" s="48">
        <v>23</v>
      </c>
      <c r="U26" s="47">
        <v>9.2944692048637076E-2</v>
      </c>
      <c r="V26" s="49">
        <f t="shared" si="2"/>
        <v>1.0610124663086426E-3</v>
      </c>
      <c r="W26" s="25"/>
      <c r="X26" s="25"/>
      <c r="Y26" s="25"/>
      <c r="Z26" s="25"/>
    </row>
    <row r="27" spans="1:26" ht="18">
      <c r="A27" s="25"/>
      <c r="B27" s="44" t="s">
        <v>12</v>
      </c>
      <c r="C27" s="45" t="s">
        <v>0</v>
      </c>
      <c r="D27" s="46">
        <f t="shared" si="0"/>
        <v>3050</v>
      </c>
      <c r="E27" s="25" t="s">
        <v>13</v>
      </c>
      <c r="F27" s="40"/>
      <c r="G27" s="40"/>
      <c r="H27" s="40"/>
      <c r="I27" s="40"/>
      <c r="J27" s="40"/>
      <c r="K27" s="25"/>
      <c r="L27" s="44"/>
      <c r="M27" s="45" t="s">
        <v>12</v>
      </c>
      <c r="N27" s="45" t="s">
        <v>0</v>
      </c>
      <c r="O27" s="47">
        <f t="shared" si="1"/>
        <v>0.10697753847619959</v>
      </c>
      <c r="P27" s="45" t="s">
        <v>22</v>
      </c>
      <c r="Q27" s="47">
        <v>4.4960112808723862E-2</v>
      </c>
      <c r="R27" s="48">
        <v>8011.8466648173699</v>
      </c>
      <c r="S27" s="48">
        <v>1.2250000000000001</v>
      </c>
      <c r="T27" s="48">
        <v>24</v>
      </c>
      <c r="U27" s="47">
        <v>3.5074602779081837E-2</v>
      </c>
      <c r="V27" s="49">
        <f t="shared" si="2"/>
        <v>4.0039500889362824E-4</v>
      </c>
      <c r="W27" s="25"/>
      <c r="X27" s="25"/>
      <c r="Y27" s="25"/>
      <c r="Z27" s="25"/>
    </row>
    <row r="28" spans="1:26" ht="18.75" thickBot="1">
      <c r="A28" s="25"/>
      <c r="B28" s="51" t="s">
        <v>12</v>
      </c>
      <c r="C28" s="52" t="s">
        <v>0</v>
      </c>
      <c r="D28" s="53">
        <f t="shared" si="0"/>
        <v>3050</v>
      </c>
      <c r="E28" s="25" t="s">
        <v>13</v>
      </c>
      <c r="F28" s="40"/>
      <c r="G28" s="40"/>
      <c r="H28" s="40"/>
      <c r="I28" s="40"/>
      <c r="J28" s="40"/>
      <c r="K28" s="25"/>
      <c r="L28" s="51"/>
      <c r="M28" s="52" t="s">
        <v>12</v>
      </c>
      <c r="N28" s="52" t="s">
        <v>0</v>
      </c>
      <c r="O28" s="54">
        <f t="shared" si="1"/>
        <v>3.8592893261498146E-2</v>
      </c>
      <c r="P28" s="52" t="s">
        <v>22</v>
      </c>
      <c r="Q28" s="54">
        <v>3.9777830365939119E-2</v>
      </c>
      <c r="R28" s="55">
        <v>8011.8466648173699</v>
      </c>
      <c r="S28" s="55">
        <v>1.2250000000000001</v>
      </c>
      <c r="T28" s="55">
        <v>25</v>
      </c>
      <c r="U28" s="54">
        <v>1.2653407626720705E-2</v>
      </c>
      <c r="V28" s="56">
        <f t="shared" si="2"/>
        <v>1.444452925424738E-4</v>
      </c>
      <c r="W28" s="25"/>
      <c r="X28" s="25"/>
      <c r="Y28" s="25"/>
      <c r="Z28" s="25"/>
    </row>
    <row r="29" spans="1:26" ht="15.75" thickBo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57"/>
      <c r="V29" s="25"/>
      <c r="W29" s="25"/>
      <c r="X29" s="25"/>
      <c r="Y29" s="25"/>
      <c r="Z29" s="25"/>
    </row>
    <row r="30" spans="1:26">
      <c r="A30" s="10" t="s">
        <v>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6">
        <f>(SUM(O4:O28))/U30</f>
        <v>0.80181774487961088</v>
      </c>
      <c r="P30" s="11" t="s">
        <v>23</v>
      </c>
      <c r="Q30" s="19"/>
      <c r="R30" s="19"/>
      <c r="S30" s="19"/>
      <c r="T30" s="19"/>
      <c r="U30" s="16">
        <f>(SUM(U4:U28))</f>
        <v>8712.5612755519287</v>
      </c>
      <c r="V30" s="67" t="s">
        <v>50</v>
      </c>
      <c r="W30" s="25"/>
      <c r="X30" s="25"/>
      <c r="Y30" s="25"/>
      <c r="Z30" s="25"/>
    </row>
    <row r="31" spans="1:26">
      <c r="A31" s="12" t="s">
        <v>14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7">
        <f>(O30/3.05)*100</f>
        <v>26.289106389495444</v>
      </c>
      <c r="P31" s="13" t="s">
        <v>15</v>
      </c>
      <c r="Q31" s="20"/>
      <c r="R31" s="20"/>
      <c r="S31" s="20"/>
      <c r="T31" s="20"/>
      <c r="U31" s="20"/>
      <c r="V31" s="21"/>
      <c r="W31" s="25"/>
      <c r="X31" s="25"/>
      <c r="Y31" s="25"/>
      <c r="Z31" s="25"/>
    </row>
    <row r="32" spans="1:26">
      <c r="A32" s="12" t="s">
        <v>16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7">
        <f>O13/U30</f>
        <v>0.11675818109499425</v>
      </c>
      <c r="P32" s="13" t="s">
        <v>23</v>
      </c>
      <c r="Q32" s="20"/>
      <c r="R32" s="20"/>
      <c r="S32" s="20"/>
      <c r="T32" s="20"/>
      <c r="U32" s="20"/>
      <c r="V32" s="21"/>
      <c r="W32" s="25"/>
      <c r="X32" s="25"/>
      <c r="Y32" s="25"/>
      <c r="Z32" s="25"/>
    </row>
    <row r="33" spans="1:26">
      <c r="A33" s="12" t="s">
        <v>18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8">
        <f>(SUM(O4:O15))</f>
        <v>6088.287068378364</v>
      </c>
      <c r="P33" s="13" t="s">
        <v>22</v>
      </c>
      <c r="Q33" s="20"/>
      <c r="R33" s="20"/>
      <c r="S33" s="20"/>
      <c r="T33" s="20"/>
      <c r="U33" s="20"/>
      <c r="V33" s="21"/>
      <c r="W33" s="25"/>
      <c r="X33" s="25"/>
      <c r="Y33" s="25"/>
      <c r="Z33" s="25"/>
    </row>
    <row r="34" spans="1:26" ht="15.75" thickBot="1">
      <c r="A34" s="14" t="s">
        <v>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f>O33/U30</f>
        <v>0.6987941749646609</v>
      </c>
      <c r="P34" s="15" t="s">
        <v>23</v>
      </c>
      <c r="Q34" s="22"/>
      <c r="R34" s="22"/>
      <c r="S34" s="22"/>
      <c r="T34" s="22"/>
      <c r="U34" s="22"/>
      <c r="V34" s="23"/>
      <c r="W34" s="25"/>
      <c r="X34" s="25"/>
      <c r="Y34" s="25"/>
      <c r="Z34" s="25"/>
    </row>
    <row r="35" spans="1:2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25"/>
      <c r="B38" s="25"/>
      <c r="C38" s="25"/>
      <c r="D38" s="25"/>
      <c r="E38" s="25"/>
      <c r="F38" s="25"/>
      <c r="G38" s="25" t="s">
        <v>19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 t="s">
        <v>21</v>
      </c>
      <c r="V38" s="25"/>
      <c r="W38" s="25"/>
      <c r="X38" s="25"/>
      <c r="Y38" s="25"/>
      <c r="Z38" s="25"/>
    </row>
    <row r="39" spans="1:26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>
      <c r="A64" s="25"/>
      <c r="B64" s="25"/>
      <c r="C64" s="25"/>
      <c r="D64" s="25"/>
      <c r="E64" s="25"/>
      <c r="F64" s="25"/>
      <c r="G64" s="25" t="s">
        <v>20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</sheetData>
  <sheetProtection password="EE37" sheet="1" objects="1" scenarios="1"/>
  <mergeCells count="10">
    <mergeCell ref="H1:H2"/>
    <mergeCell ref="I1:I2"/>
    <mergeCell ref="J1:J2"/>
    <mergeCell ref="K1:K2"/>
    <mergeCell ref="L1:L2"/>
    <mergeCell ref="C1:C2"/>
    <mergeCell ref="B1:B2"/>
    <mergeCell ref="E1:E2"/>
    <mergeCell ref="F1:F2"/>
    <mergeCell ref="G1:G2"/>
  </mergeCells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50"/>
  <sheetViews>
    <sheetView topLeftCell="B1" workbookViewId="0">
      <selection activeCell="Z17" sqref="Z17"/>
    </sheetView>
  </sheetViews>
  <sheetFormatPr baseColWidth="10" defaultRowHeight="15"/>
  <cols>
    <col min="3" max="3" width="14.85546875" customWidth="1"/>
    <col min="4" max="4" width="6.7109375" customWidth="1"/>
    <col min="5" max="5" width="2.7109375" customWidth="1"/>
    <col min="6" max="7" width="7" customWidth="1"/>
    <col min="11" max="12" width="11.42578125" style="1"/>
    <col min="16" max="16" width="12.42578125" customWidth="1"/>
    <col min="18" max="18" width="13" customWidth="1"/>
    <col min="20" max="20" width="21.5703125" customWidth="1"/>
  </cols>
  <sheetData>
    <row r="1" spans="1:26" ht="18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78"/>
      <c r="W1" s="78" t="s">
        <v>51</v>
      </c>
      <c r="X1" s="78" t="s">
        <v>47</v>
      </c>
      <c r="Y1" s="91" t="s">
        <v>52</v>
      </c>
      <c r="Z1" s="91" t="s">
        <v>53</v>
      </c>
    </row>
    <row r="2" spans="1:26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78" t="s">
        <v>48</v>
      </c>
      <c r="W2" s="78">
        <v>0.99</v>
      </c>
      <c r="X2" s="78">
        <f t="shared" ref="X2:X15" si="0">TAN(ACOS($W2))</f>
        <v>0.14249228262288779</v>
      </c>
      <c r="Y2" s="92" t="s">
        <v>15</v>
      </c>
      <c r="Z2" s="92" t="s">
        <v>15</v>
      </c>
    </row>
    <row r="3" spans="1:26">
      <c r="A3" s="25"/>
      <c r="B3" s="25"/>
      <c r="C3" s="70" t="s">
        <v>26</v>
      </c>
      <c r="D3" s="68" t="s">
        <v>24</v>
      </c>
      <c r="E3" s="68" t="s">
        <v>0</v>
      </c>
      <c r="F3" s="71">
        <v>0.92800000000000005</v>
      </c>
      <c r="G3" s="72" t="s">
        <v>28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73"/>
      <c r="U3" s="25"/>
      <c r="V3" s="78" t="s">
        <v>48</v>
      </c>
      <c r="W3" s="78">
        <v>0.98</v>
      </c>
      <c r="X3" s="78">
        <f t="shared" si="0"/>
        <v>0.20305866063400418</v>
      </c>
      <c r="Y3" s="93">
        <f t="shared" ref="Y3:Y10" si="1">(($I19/$J19)*100)*(-1)</f>
        <v>-7.9666935552174927</v>
      </c>
      <c r="Z3" s="79">
        <v>-40.15</v>
      </c>
    </row>
    <row r="4" spans="1:26">
      <c r="A4" s="25"/>
      <c r="B4" s="25"/>
      <c r="C4" s="75" t="s">
        <v>26</v>
      </c>
      <c r="D4" s="13" t="s">
        <v>24</v>
      </c>
      <c r="E4" s="13" t="s">
        <v>0</v>
      </c>
      <c r="F4" s="76">
        <v>0.95</v>
      </c>
      <c r="G4" s="77" t="s">
        <v>28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73"/>
      <c r="U4" s="25"/>
      <c r="V4" s="78" t="s">
        <v>48</v>
      </c>
      <c r="W4" s="78">
        <v>0.97</v>
      </c>
      <c r="X4" s="78">
        <f t="shared" si="0"/>
        <v>0.25062362435346841</v>
      </c>
      <c r="Y4" s="93">
        <f t="shared" si="1"/>
        <v>-10.724603556705381</v>
      </c>
      <c r="Z4" s="79">
        <v>-32.869999999999997</v>
      </c>
    </row>
    <row r="5" spans="1:26">
      <c r="A5" s="25"/>
      <c r="B5" s="25"/>
      <c r="C5" s="75" t="s">
        <v>26</v>
      </c>
      <c r="D5" s="13" t="s">
        <v>24</v>
      </c>
      <c r="E5" s="13" t="s">
        <v>0</v>
      </c>
      <c r="F5" s="76">
        <v>0.96499999999999997</v>
      </c>
      <c r="G5" s="77" t="s">
        <v>28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73"/>
      <c r="U5" s="25"/>
      <c r="V5" s="78" t="s">
        <v>48</v>
      </c>
      <c r="W5" s="78">
        <v>0.96</v>
      </c>
      <c r="X5" s="78">
        <f t="shared" si="0"/>
        <v>0.29166666666666685</v>
      </c>
      <c r="Y5" s="93">
        <f t="shared" si="1"/>
        <v>-12.28956653417316</v>
      </c>
      <c r="Z5" s="79">
        <v>-27.18</v>
      </c>
    </row>
    <row r="6" spans="1:26">
      <c r="A6" s="25"/>
      <c r="B6" s="25"/>
      <c r="C6" s="75" t="s">
        <v>26</v>
      </c>
      <c r="D6" s="13" t="s">
        <v>24</v>
      </c>
      <c r="E6" s="13" t="s">
        <v>0</v>
      </c>
      <c r="F6" s="76">
        <v>0.98</v>
      </c>
      <c r="G6" s="77" t="s">
        <v>28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73"/>
      <c r="U6" s="25"/>
      <c r="V6" s="78" t="s">
        <v>48</v>
      </c>
      <c r="W6" s="78">
        <v>0.95</v>
      </c>
      <c r="X6" s="78">
        <f t="shared" si="0"/>
        <v>0.32868410517886321</v>
      </c>
      <c r="Y6" s="93">
        <f t="shared" si="1"/>
        <v>-12.643514761176663</v>
      </c>
      <c r="Z6" s="79">
        <v>-20.309999999999999</v>
      </c>
    </row>
    <row r="7" spans="1:26">
      <c r="A7" s="25"/>
      <c r="B7" s="25"/>
      <c r="C7" s="75" t="s">
        <v>26</v>
      </c>
      <c r="D7" s="13" t="s">
        <v>24</v>
      </c>
      <c r="E7" s="13" t="s">
        <v>0</v>
      </c>
      <c r="F7" s="76">
        <v>1</v>
      </c>
      <c r="G7" s="7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73"/>
      <c r="U7" s="25"/>
      <c r="V7" s="78"/>
      <c r="W7" s="78">
        <v>0.94</v>
      </c>
      <c r="X7" s="78">
        <f t="shared" si="0"/>
        <v>0.36295153423897836</v>
      </c>
      <c r="Y7" s="93">
        <f t="shared" si="1"/>
        <v>-11.95845050460203</v>
      </c>
      <c r="Z7" s="79">
        <v>0</v>
      </c>
    </row>
    <row r="8" spans="1:26">
      <c r="A8" s="25"/>
      <c r="B8" s="25"/>
      <c r="C8" s="75" t="s">
        <v>26</v>
      </c>
      <c r="D8" s="13" t="s">
        <v>24</v>
      </c>
      <c r="E8" s="13" t="s">
        <v>0</v>
      </c>
      <c r="F8" s="76">
        <v>-0.99</v>
      </c>
      <c r="G8" s="77" t="s">
        <v>46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73"/>
      <c r="U8" s="25"/>
      <c r="V8" s="78" t="s">
        <v>49</v>
      </c>
      <c r="W8" s="78">
        <v>0.99</v>
      </c>
      <c r="X8" s="78">
        <f t="shared" si="0"/>
        <v>0.14249228262288779</v>
      </c>
      <c r="Y8" s="93">
        <f t="shared" si="1"/>
        <v>-10.530574778053074</v>
      </c>
      <c r="Z8" s="79">
        <v>14.21</v>
      </c>
    </row>
    <row r="9" spans="1:26">
      <c r="A9" s="25"/>
      <c r="B9" s="25"/>
      <c r="C9" s="75" t="s">
        <v>26</v>
      </c>
      <c r="D9" s="13" t="s">
        <v>24</v>
      </c>
      <c r="E9" s="13" t="s">
        <v>0</v>
      </c>
      <c r="F9" s="76">
        <v>-0.96499999999999997</v>
      </c>
      <c r="G9" s="77" t="s">
        <v>46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73"/>
      <c r="U9" s="25"/>
      <c r="V9" s="78" t="s">
        <v>49</v>
      </c>
      <c r="W9" s="78">
        <v>0.98</v>
      </c>
      <c r="X9" s="78">
        <f t="shared" si="0"/>
        <v>0.20305866063400418</v>
      </c>
      <c r="Y9" s="93">
        <f t="shared" si="1"/>
        <v>-8.6991906469734221</v>
      </c>
      <c r="Z9" s="79">
        <v>27.18</v>
      </c>
    </row>
    <row r="10" spans="1:26">
      <c r="A10" s="25"/>
      <c r="B10" s="25"/>
      <c r="C10" s="80" t="s">
        <v>26</v>
      </c>
      <c r="D10" s="81" t="s">
        <v>24</v>
      </c>
      <c r="E10" s="81" t="s">
        <v>0</v>
      </c>
      <c r="F10" s="82">
        <v>-0.95</v>
      </c>
      <c r="G10" s="83" t="s">
        <v>46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73"/>
      <c r="U10" s="25"/>
      <c r="V10" s="78" t="s">
        <v>49</v>
      </c>
      <c r="W10" s="78">
        <v>0.97</v>
      </c>
      <c r="X10" s="78">
        <f t="shared" si="0"/>
        <v>0.25062362435346841</v>
      </c>
      <c r="Y10" s="93">
        <f t="shared" si="1"/>
        <v>-6.7743955270034908</v>
      </c>
      <c r="Z10" s="79">
        <v>32.869999999999997</v>
      </c>
    </row>
    <row r="11" spans="1:26">
      <c r="A11" s="25"/>
      <c r="B11" s="25"/>
      <c r="C11" s="70" t="s">
        <v>27</v>
      </c>
      <c r="D11" s="68" t="s">
        <v>25</v>
      </c>
      <c r="E11" s="68" t="s">
        <v>0</v>
      </c>
      <c r="F11" s="71">
        <v>69</v>
      </c>
      <c r="G11" s="72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78" t="s">
        <v>49</v>
      </c>
      <c r="W11" s="78">
        <v>0.96</v>
      </c>
      <c r="X11" s="78">
        <f t="shared" si="0"/>
        <v>0.29166666666666685</v>
      </c>
      <c r="Y11" s="93"/>
      <c r="Z11" s="79"/>
    </row>
    <row r="12" spans="1:26" ht="18">
      <c r="A12" s="25"/>
      <c r="B12" s="25"/>
      <c r="C12" s="75" t="s">
        <v>35</v>
      </c>
      <c r="D12" s="13" t="s">
        <v>12</v>
      </c>
      <c r="E12" s="13" t="s">
        <v>0</v>
      </c>
      <c r="F12" s="76">
        <v>3050</v>
      </c>
      <c r="G12" s="77" t="s">
        <v>38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78" t="s">
        <v>49</v>
      </c>
      <c r="W12" s="78">
        <v>0.95</v>
      </c>
      <c r="X12" s="78">
        <f t="shared" si="0"/>
        <v>0.32868410517886321</v>
      </c>
      <c r="Y12" s="78"/>
      <c r="Z12" s="78"/>
    </row>
    <row r="13" spans="1:26" ht="18">
      <c r="A13" s="25"/>
      <c r="B13" s="25"/>
      <c r="C13" s="80" t="s">
        <v>36</v>
      </c>
      <c r="D13" s="81" t="s">
        <v>37</v>
      </c>
      <c r="E13" s="81" t="s">
        <v>0</v>
      </c>
      <c r="F13" s="82">
        <f>F11*F12</f>
        <v>210450</v>
      </c>
      <c r="G13" s="83" t="s">
        <v>38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78" t="s">
        <v>49</v>
      </c>
      <c r="W13" s="78">
        <v>0.94</v>
      </c>
      <c r="X13" s="78">
        <f t="shared" si="0"/>
        <v>0.36295153423897836</v>
      </c>
      <c r="Y13" s="78"/>
      <c r="Z13" s="78"/>
    </row>
    <row r="14" spans="1:2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78" t="s">
        <v>49</v>
      </c>
      <c r="W14" s="78">
        <v>0.93</v>
      </c>
      <c r="X14" s="78">
        <f t="shared" si="0"/>
        <v>0.39522528923632472</v>
      </c>
      <c r="Y14" s="78"/>
      <c r="Z14" s="78"/>
    </row>
    <row r="15" spans="1:2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8" t="s">
        <v>49</v>
      </c>
      <c r="W15" s="78">
        <v>0.92800000000000005</v>
      </c>
      <c r="X15" s="78">
        <f t="shared" si="0"/>
        <v>0.40148727662741424</v>
      </c>
      <c r="Y15" s="78"/>
      <c r="Z15" s="78"/>
    </row>
    <row r="16" spans="1:26" s="2" customForma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78"/>
      <c r="W16" s="78"/>
      <c r="X16" s="78"/>
      <c r="Y16" s="78"/>
      <c r="Z16" s="78"/>
    </row>
    <row r="17" spans="1:26" ht="18">
      <c r="A17" s="25"/>
      <c r="B17" s="25"/>
      <c r="C17" s="25"/>
      <c r="D17" s="25"/>
      <c r="E17" s="25"/>
      <c r="F17" s="25"/>
      <c r="G17" s="25"/>
      <c r="H17" s="84" t="s">
        <v>40</v>
      </c>
      <c r="I17" s="70" t="s">
        <v>30</v>
      </c>
      <c r="J17" s="72" t="s">
        <v>29</v>
      </c>
      <c r="K17" s="68" t="s">
        <v>39</v>
      </c>
      <c r="L17" s="68" t="s">
        <v>41</v>
      </c>
      <c r="M17" s="70" t="s">
        <v>32</v>
      </c>
      <c r="N17" s="68" t="s">
        <v>31</v>
      </c>
      <c r="O17" s="68" t="s">
        <v>34</v>
      </c>
      <c r="P17" s="72" t="s">
        <v>33</v>
      </c>
      <c r="Q17" s="70" t="s">
        <v>43</v>
      </c>
      <c r="R17" s="68" t="s">
        <v>42</v>
      </c>
      <c r="S17" s="68" t="s">
        <v>45</v>
      </c>
      <c r="T17" s="72" t="s">
        <v>44</v>
      </c>
      <c r="U17" s="25"/>
      <c r="V17" s="25"/>
      <c r="W17" s="25"/>
      <c r="X17" s="25"/>
      <c r="Y17" s="25"/>
      <c r="Z17" s="25"/>
    </row>
    <row r="18" spans="1:26">
      <c r="A18" s="25"/>
      <c r="B18" s="25"/>
      <c r="C18" s="25"/>
      <c r="D18" s="25"/>
      <c r="E18" s="25"/>
      <c r="F18" s="25"/>
      <c r="G18" s="25"/>
      <c r="H18" s="85"/>
      <c r="I18" s="80"/>
      <c r="J18" s="83"/>
      <c r="K18" s="69" t="s">
        <v>15</v>
      </c>
      <c r="L18" s="69" t="s">
        <v>15</v>
      </c>
      <c r="M18" s="80"/>
      <c r="N18" s="81"/>
      <c r="O18" s="81"/>
      <c r="P18" s="83"/>
      <c r="Q18" s="80"/>
      <c r="R18" s="81"/>
      <c r="S18" s="81"/>
      <c r="T18" s="83"/>
      <c r="U18" s="25"/>
      <c r="V18" s="25"/>
      <c r="W18" s="25"/>
      <c r="X18" s="25"/>
      <c r="Y18" s="25"/>
      <c r="Z18" s="25"/>
    </row>
    <row r="19" spans="1:26">
      <c r="A19" s="25"/>
      <c r="B19" s="13"/>
      <c r="C19" s="13" t="s">
        <v>26</v>
      </c>
      <c r="D19" s="13" t="s">
        <v>24</v>
      </c>
      <c r="E19" s="13" t="s">
        <v>0</v>
      </c>
      <c r="F19" s="13">
        <v>0.92800000000000005</v>
      </c>
      <c r="G19" s="77" t="s">
        <v>28</v>
      </c>
      <c r="H19" s="86">
        <v>2</v>
      </c>
      <c r="I19" s="87">
        <f>((Windgutachten_E101!$O5*1000)/Windgutachten_E101!$U$30)*$F$11</f>
        <v>16.491055659300208</v>
      </c>
      <c r="J19" s="88">
        <f>(Windgutachten_E101!$D5)*$F$11</f>
        <v>206.99999999999997</v>
      </c>
      <c r="K19" s="74">
        <f>(($I19/$J19)*100)</f>
        <v>7.9666935552174927</v>
      </c>
      <c r="L19" s="74">
        <f>(($P19/$J19)*100)*(-1)</f>
        <v>-40.148727662741429</v>
      </c>
      <c r="M19" s="87">
        <f t="shared" ref="M19:M42" si="2">$I19/$F$3</f>
        <v>17.770534115625225</v>
      </c>
      <c r="N19" s="17">
        <f t="shared" ref="N19:N42" si="3">$J19/$F$3</f>
        <v>223.06034482758616</v>
      </c>
      <c r="O19" s="17">
        <f t="shared" ref="O19:O50" si="4">SQRT((($M19)^2)-(($I19)^2))</f>
        <v>6.6209490253635543</v>
      </c>
      <c r="P19" s="88">
        <f t="shared" ref="P19:P50" si="5">SQRT((($N19)^2)-(($J19)^2))</f>
        <v>83.107866261874747</v>
      </c>
      <c r="Q19" s="89" t="str">
        <f>IF($G$3="ind.","ind.","kap.")</f>
        <v>ind.</v>
      </c>
      <c r="R19" s="17">
        <f>($O19/$P19)*$O19</f>
        <v>0.52747071929787415</v>
      </c>
      <c r="S19" s="17">
        <f>(R19/K19)*(IF(K19&lt;10,K19,K19-10))</f>
        <v>0.52747071929787415</v>
      </c>
      <c r="T19" s="90" t="str">
        <f>IF($G$3="ind.","kap."," ")</f>
        <v>kap.</v>
      </c>
      <c r="U19" s="25"/>
      <c r="V19" s="25"/>
      <c r="W19" s="25"/>
      <c r="X19" s="25"/>
      <c r="Y19" s="25"/>
      <c r="Z19" s="25"/>
    </row>
    <row r="20" spans="1:26">
      <c r="A20" s="25"/>
      <c r="B20" s="25"/>
      <c r="C20" s="25"/>
      <c r="D20" s="25"/>
      <c r="E20" s="25"/>
      <c r="F20" s="25"/>
      <c r="G20" s="25"/>
      <c r="H20" s="3">
        <v>3</v>
      </c>
      <c r="I20" s="4">
        <f>((Windgutachten_E101!$O6*1000)/Windgutachten_E101!$U$30)*$F$11</f>
        <v>273.79912880268859</v>
      </c>
      <c r="J20" s="5">
        <f>(Windgutachten_E101!$D6)*$F$11</f>
        <v>2553.0000000000018</v>
      </c>
      <c r="K20" s="6">
        <f t="shared" ref="K20:K42" si="6">(($I20/$J20)*100)</f>
        <v>10.724603556705381</v>
      </c>
      <c r="L20" s="6">
        <f t="shared" ref="L20:L83" si="7">(($P20/$J20)*100)*(-1)</f>
        <v>-40.148727662741457</v>
      </c>
      <c r="M20" s="4">
        <f t="shared" si="2"/>
        <v>295.04216465806957</v>
      </c>
      <c r="N20" s="7">
        <f t="shared" si="3"/>
        <v>2751.0775862068986</v>
      </c>
      <c r="O20" s="7">
        <f t="shared" si="4"/>
        <v>109.92686656595002</v>
      </c>
      <c r="P20" s="5">
        <f t="shared" si="5"/>
        <v>1024.9970172297901</v>
      </c>
      <c r="Q20" s="8" t="str">
        <f t="shared" ref="Q20:Q42" si="8">IF($G$3="ind.","ind.","kap.")</f>
        <v>ind.</v>
      </c>
      <c r="R20" s="7">
        <f t="shared" ref="R20:R83" si="9">($O20/$P20)*$O20</f>
        <v>11.789220641506642</v>
      </c>
      <c r="S20" s="7">
        <f t="shared" ref="S20:S83" si="10">(R20/K20)*(IF(K20&lt;10,K20,K20-10))</f>
        <v>0.79653398491165084</v>
      </c>
      <c r="T20" s="9" t="str">
        <f>IF($G$3="ind.","kap.","ind.")</f>
        <v>kap.</v>
      </c>
      <c r="U20" s="25"/>
      <c r="V20" s="25"/>
      <c r="W20" s="25"/>
      <c r="X20" s="25"/>
      <c r="Y20" s="25"/>
      <c r="Z20" s="25"/>
    </row>
    <row r="21" spans="1:26">
      <c r="A21" s="25"/>
      <c r="B21" s="25"/>
      <c r="C21" s="25"/>
      <c r="D21" s="25"/>
      <c r="E21" s="25"/>
      <c r="F21" s="25"/>
      <c r="G21" s="25"/>
      <c r="H21" s="3">
        <v>4</v>
      </c>
      <c r="I21" s="4">
        <f>((Windgutachten_E101!$O7*1000)/Windgutachten_E101!$U$30)*$F$11</f>
        <v>1000.616507212379</v>
      </c>
      <c r="J21" s="5">
        <f>(Windgutachten_E101!$D7)*$F$11</f>
        <v>8142.0000000000027</v>
      </c>
      <c r="K21" s="6">
        <f t="shared" si="6"/>
        <v>12.28956653417316</v>
      </c>
      <c r="L21" s="6">
        <f t="shared" si="7"/>
        <v>-40.148727662741415</v>
      </c>
      <c r="M21" s="4">
        <f t="shared" si="2"/>
        <v>1078.2505465650636</v>
      </c>
      <c r="N21" s="7">
        <f t="shared" si="3"/>
        <v>8773.7068965517265</v>
      </c>
      <c r="O21" s="7">
        <f t="shared" si="4"/>
        <v>401.7347964291335</v>
      </c>
      <c r="P21" s="5">
        <f t="shared" si="5"/>
        <v>3268.9094063004072</v>
      </c>
      <c r="Q21" s="8" t="str">
        <f t="shared" si="8"/>
        <v>ind.</v>
      </c>
      <c r="R21" s="7">
        <f t="shared" si="9"/>
        <v>49.371465098083476</v>
      </c>
      <c r="S21" s="7">
        <f t="shared" si="10"/>
        <v>9.1979854551701141</v>
      </c>
      <c r="T21" s="9" t="str">
        <f t="shared" ref="T21:T42" si="11">IF($G$3="ind.","kap.","ind.")</f>
        <v>kap.</v>
      </c>
      <c r="U21" s="25"/>
      <c r="V21" s="25"/>
      <c r="W21" s="25"/>
      <c r="X21" s="25"/>
      <c r="Y21" s="25"/>
      <c r="Z21" s="25"/>
    </row>
    <row r="22" spans="1:26">
      <c r="A22" s="25"/>
      <c r="B22" s="25"/>
      <c r="C22" s="25"/>
      <c r="D22" s="25"/>
      <c r="E22" s="25"/>
      <c r="F22" s="25"/>
      <c r="G22" s="25"/>
      <c r="H22" s="3">
        <v>5</v>
      </c>
      <c r="I22" s="4">
        <f>((Windgutachten_E101!$O8*1000)/Windgutachten_E101!$U$30)*$F$11</f>
        <v>2250.7984977846695</v>
      </c>
      <c r="J22" s="5">
        <f>(Windgutachten_E101!$D8)*$F$11</f>
        <v>17802</v>
      </c>
      <c r="K22" s="6">
        <f t="shared" si="6"/>
        <v>12.643514761176663</v>
      </c>
      <c r="L22" s="6">
        <f t="shared" si="7"/>
        <v>-40.148727662741436</v>
      </c>
      <c r="M22" s="4">
        <f t="shared" si="2"/>
        <v>2425.4294157162385</v>
      </c>
      <c r="N22" s="7">
        <f t="shared" si="3"/>
        <v>19183.189655172413</v>
      </c>
      <c r="O22" s="7">
        <f t="shared" si="4"/>
        <v>903.66695911264151</v>
      </c>
      <c r="P22" s="5">
        <f t="shared" si="5"/>
        <v>7147.2764985212298</v>
      </c>
      <c r="Q22" s="8" t="str">
        <f t="shared" si="8"/>
        <v>ind.</v>
      </c>
      <c r="R22" s="7">
        <f t="shared" si="9"/>
        <v>114.25526536728302</v>
      </c>
      <c r="S22" s="7">
        <f t="shared" si="10"/>
        <v>23.888569456018939</v>
      </c>
      <c r="T22" s="9" t="str">
        <f t="shared" si="11"/>
        <v>kap.</v>
      </c>
      <c r="U22" s="25"/>
      <c r="V22" s="25"/>
      <c r="W22" s="25"/>
      <c r="X22" s="25"/>
      <c r="Y22" s="25"/>
      <c r="Z22" s="25"/>
    </row>
    <row r="23" spans="1:26">
      <c r="A23" s="25"/>
      <c r="B23" s="25"/>
      <c r="C23" s="25"/>
      <c r="D23" s="25"/>
      <c r="E23" s="25"/>
      <c r="F23" s="25"/>
      <c r="G23" s="25"/>
      <c r="H23" s="3">
        <v>6</v>
      </c>
      <c r="I23" s="4">
        <f>((Windgutachten_E101!$O9*1000)/Windgutachten_E101!$U$30)*$F$11</f>
        <v>3952.3874762760156</v>
      </c>
      <c r="J23" s="5">
        <f>(Windgutachten_E101!$D9)*$F$11</f>
        <v>33050.999999999985</v>
      </c>
      <c r="K23" s="6">
        <f t="shared" si="6"/>
        <v>11.95845050460203</v>
      </c>
      <c r="L23" s="6">
        <f t="shared" si="7"/>
        <v>-40.148727662741422</v>
      </c>
      <c r="M23" s="4">
        <f t="shared" si="2"/>
        <v>4259.038228745706</v>
      </c>
      <c r="N23" s="7">
        <f t="shared" si="3"/>
        <v>35615.301724137913</v>
      </c>
      <c r="O23" s="7">
        <f t="shared" si="4"/>
        <v>1586.8332840263556</v>
      </c>
      <c r="P23" s="5">
        <f t="shared" si="5"/>
        <v>13269.555979812661</v>
      </c>
      <c r="Q23" s="8" t="str">
        <f t="shared" si="8"/>
        <v>ind.</v>
      </c>
      <c r="R23" s="7">
        <f t="shared" si="9"/>
        <v>189.76067286084262</v>
      </c>
      <c r="S23" s="7">
        <f t="shared" si="10"/>
        <v>31.077344458207119</v>
      </c>
      <c r="T23" s="9" t="str">
        <f t="shared" si="11"/>
        <v>kap.</v>
      </c>
      <c r="U23" s="25"/>
      <c r="V23" s="25"/>
      <c r="W23" s="25"/>
      <c r="X23" s="25"/>
      <c r="Y23" s="25"/>
      <c r="Z23" s="25"/>
    </row>
    <row r="24" spans="1:26">
      <c r="A24" s="25"/>
      <c r="B24" s="25"/>
      <c r="C24" s="25"/>
      <c r="D24" s="25"/>
      <c r="E24" s="25"/>
      <c r="F24" s="25"/>
      <c r="G24" s="25"/>
      <c r="H24" s="3">
        <v>7</v>
      </c>
      <c r="I24" s="4">
        <f>((Windgutachten_E101!$O10*1000)/Windgutachten_E101!$U$30)*$F$11</f>
        <v>5740.2163115167314</v>
      </c>
      <c r="J24" s="5">
        <f>(Windgutachten_E101!$D10)*$F$11</f>
        <v>54510.000000000007</v>
      </c>
      <c r="K24" s="6">
        <f t="shared" si="6"/>
        <v>10.530574778053074</v>
      </c>
      <c r="L24" s="6">
        <f t="shared" si="7"/>
        <v>-40.148727662741393</v>
      </c>
      <c r="M24" s="4">
        <f t="shared" si="2"/>
        <v>6185.5779218930293</v>
      </c>
      <c r="N24" s="7">
        <f t="shared" si="3"/>
        <v>58739.224137931036</v>
      </c>
      <c r="O24" s="7">
        <f t="shared" si="4"/>
        <v>2304.6238141631138</v>
      </c>
      <c r="P24" s="5">
        <f t="shared" si="5"/>
        <v>21885.071448960338</v>
      </c>
      <c r="Q24" s="8" t="str">
        <f t="shared" si="8"/>
        <v>ind.</v>
      </c>
      <c r="R24" s="7">
        <f t="shared" si="9"/>
        <v>242.69013410326585</v>
      </c>
      <c r="S24" s="7">
        <f t="shared" si="10"/>
        <v>12.227752686954243</v>
      </c>
      <c r="T24" s="9" t="str">
        <f t="shared" si="11"/>
        <v>kap.</v>
      </c>
      <c r="U24" s="25"/>
      <c r="V24" s="25"/>
      <c r="W24" s="25"/>
      <c r="X24" s="25"/>
      <c r="Y24" s="25"/>
      <c r="Z24" s="25"/>
    </row>
    <row r="25" spans="1:26">
      <c r="A25" s="25"/>
      <c r="B25" s="25"/>
      <c r="C25" s="25"/>
      <c r="D25" s="25"/>
      <c r="E25" s="25"/>
      <c r="F25" s="25"/>
      <c r="G25" s="25"/>
      <c r="H25" s="86">
        <v>8</v>
      </c>
      <c r="I25" s="87">
        <f>((Windgutachten_E101!$O11*1000)/Windgutachten_E101!$U$30)*$F$11</f>
        <v>7202.9298556939948</v>
      </c>
      <c r="J25" s="88">
        <f>(Windgutachten_E101!$D11)*$F$11</f>
        <v>82800.000000000015</v>
      </c>
      <c r="K25" s="74">
        <f t="shared" si="6"/>
        <v>8.6991906469734221</v>
      </c>
      <c r="L25" s="74">
        <f t="shared" si="7"/>
        <v>-40.148727662741415</v>
      </c>
      <c r="M25" s="87">
        <f t="shared" si="2"/>
        <v>7761.7778617392178</v>
      </c>
      <c r="N25" s="17">
        <f t="shared" si="3"/>
        <v>89224.137931034493</v>
      </c>
      <c r="O25" s="17">
        <f t="shared" si="4"/>
        <v>2891.8846915008744</v>
      </c>
      <c r="P25" s="88">
        <f t="shared" si="5"/>
        <v>33243.1465047499</v>
      </c>
      <c r="Q25" s="89" t="str">
        <f t="shared" si="8"/>
        <v>ind.</v>
      </c>
      <c r="R25" s="17">
        <f t="shared" si="9"/>
        <v>251.57056260430016</v>
      </c>
      <c r="S25" s="17">
        <f t="shared" si="10"/>
        <v>251.57056260430016</v>
      </c>
      <c r="T25" s="90" t="str">
        <f t="shared" si="11"/>
        <v>kap.</v>
      </c>
      <c r="U25" s="25"/>
      <c r="V25" s="25"/>
      <c r="W25" s="25"/>
      <c r="X25" s="25"/>
      <c r="Y25" s="25"/>
      <c r="Z25" s="25"/>
    </row>
    <row r="26" spans="1:26">
      <c r="A26" s="25"/>
      <c r="B26" s="25"/>
      <c r="C26" s="25"/>
      <c r="D26" s="25"/>
      <c r="E26" s="25"/>
      <c r="F26" s="25"/>
      <c r="G26" s="25"/>
      <c r="H26" s="86">
        <v>9</v>
      </c>
      <c r="I26" s="87">
        <f>((Windgutachten_E101!$O12*1000)/Windgutachten_E101!$U$30)*$F$11</f>
        <v>7993.1092823114159</v>
      </c>
      <c r="J26" s="88">
        <f>(Windgutachten_E101!$D12)*$F$11</f>
        <v>117989.99999999997</v>
      </c>
      <c r="K26" s="74">
        <f t="shared" si="6"/>
        <v>6.7743955270034908</v>
      </c>
      <c r="L26" s="74">
        <f t="shared" si="7"/>
        <v>-40.148727662741436</v>
      </c>
      <c r="M26" s="87">
        <f t="shared" si="2"/>
        <v>8613.2643128355776</v>
      </c>
      <c r="N26" s="17">
        <f t="shared" si="3"/>
        <v>127144.3965517241</v>
      </c>
      <c r="O26" s="17">
        <f t="shared" si="4"/>
        <v>3209.1316775405194</v>
      </c>
      <c r="P26" s="88">
        <f t="shared" si="5"/>
        <v>47371.483769268605</v>
      </c>
      <c r="Q26" s="89" t="str">
        <f t="shared" si="8"/>
        <v>ind.</v>
      </c>
      <c r="R26" s="17">
        <f t="shared" si="9"/>
        <v>217.3992728189572</v>
      </c>
      <c r="S26" s="17">
        <f t="shared" si="10"/>
        <v>217.3992728189572</v>
      </c>
      <c r="T26" s="90" t="str">
        <f t="shared" si="11"/>
        <v>kap.</v>
      </c>
      <c r="U26" s="25"/>
      <c r="V26" s="25"/>
      <c r="W26" s="25"/>
      <c r="X26" s="25"/>
      <c r="Y26" s="25"/>
      <c r="Z26" s="25"/>
    </row>
    <row r="27" spans="1:26">
      <c r="A27" s="25"/>
      <c r="B27" s="25"/>
      <c r="C27" s="25"/>
      <c r="D27" s="25"/>
      <c r="E27" s="25"/>
      <c r="F27" s="25"/>
      <c r="G27" s="25"/>
      <c r="H27" s="86">
        <v>10</v>
      </c>
      <c r="I27" s="87">
        <f>((Windgutachten_E101!$O13*1000)/Windgutachten_E101!$U$30)*$F$11</f>
        <v>8056.314495554604</v>
      </c>
      <c r="J27" s="88">
        <f>(Windgutachten_E101!$D13)*$F$11</f>
        <v>161459.99999999994</v>
      </c>
      <c r="K27" s="74">
        <f t="shared" si="6"/>
        <v>4.989665858760441</v>
      </c>
      <c r="L27" s="74">
        <f t="shared" si="7"/>
        <v>-40.148727662741408</v>
      </c>
      <c r="M27" s="87">
        <f t="shared" si="2"/>
        <v>8681.3733788303925</v>
      </c>
      <c r="N27" s="17">
        <f t="shared" si="3"/>
        <v>173987.06896551716</v>
      </c>
      <c r="O27" s="17">
        <f t="shared" si="4"/>
        <v>3234.5077664741798</v>
      </c>
      <c r="P27" s="88">
        <f t="shared" si="5"/>
        <v>64824.135684262255</v>
      </c>
      <c r="Q27" s="89" t="str">
        <f t="shared" si="8"/>
        <v>ind.</v>
      </c>
      <c r="R27" s="17">
        <f t="shared" si="9"/>
        <v>161.39112972271715</v>
      </c>
      <c r="S27" s="17">
        <f t="shared" si="10"/>
        <v>161.39112972271715</v>
      </c>
      <c r="T27" s="90" t="str">
        <f t="shared" si="11"/>
        <v>kap.</v>
      </c>
      <c r="U27" s="25"/>
      <c r="V27" s="25"/>
      <c r="W27" s="25"/>
      <c r="X27" s="25"/>
      <c r="Y27" s="25"/>
      <c r="Z27" s="25"/>
    </row>
    <row r="28" spans="1:26">
      <c r="A28" s="25"/>
      <c r="B28" s="25"/>
      <c r="C28" s="25"/>
      <c r="D28" s="25"/>
      <c r="E28" s="25"/>
      <c r="F28" s="25"/>
      <c r="G28" s="25"/>
      <c r="H28" s="86">
        <v>11</v>
      </c>
      <c r="I28" s="87">
        <f>((Windgutachten_E101!$O14*1000)/Windgutachten_E101!$U$30)*$F$11</f>
        <v>6892.6857625054909</v>
      </c>
      <c r="J28" s="88">
        <f>(Windgutachten_E101!$D14)*$F$11</f>
        <v>197822.99999999991</v>
      </c>
      <c r="K28" s="74">
        <f t="shared" si="6"/>
        <v>3.4842691509609574</v>
      </c>
      <c r="L28" s="74">
        <f t="shared" si="7"/>
        <v>-40.148727662741415</v>
      </c>
      <c r="M28" s="87">
        <f t="shared" si="2"/>
        <v>7427.4631061481577</v>
      </c>
      <c r="N28" s="17">
        <f t="shared" si="3"/>
        <v>213171.33620689643</v>
      </c>
      <c r="O28" s="17">
        <f t="shared" si="4"/>
        <v>2767.3256354368818</v>
      </c>
      <c r="P28" s="88">
        <f t="shared" si="5"/>
        <v>79423.417524264922</v>
      </c>
      <c r="Q28" s="89" t="str">
        <f t="shared" si="8"/>
        <v>ind.</v>
      </c>
      <c r="R28" s="17">
        <f t="shared" si="9"/>
        <v>96.42107342216157</v>
      </c>
      <c r="S28" s="17">
        <f t="shared" si="10"/>
        <v>96.42107342216157</v>
      </c>
      <c r="T28" s="90" t="str">
        <f t="shared" si="11"/>
        <v>kap.</v>
      </c>
      <c r="U28" s="25"/>
      <c r="V28" s="25"/>
      <c r="W28" s="25"/>
      <c r="X28" s="25"/>
      <c r="Y28" s="25"/>
      <c r="Z28" s="25"/>
    </row>
    <row r="29" spans="1:26">
      <c r="A29" s="25"/>
      <c r="B29" s="25"/>
      <c r="C29" s="25"/>
      <c r="D29" s="25"/>
      <c r="E29" s="25"/>
      <c r="F29" s="25"/>
      <c r="G29" s="25"/>
      <c r="H29" s="86">
        <v>12</v>
      </c>
      <c r="I29" s="87">
        <f>((Windgutachten_E101!$O15*1000)/Windgutachten_E101!$U$30)*$F$11</f>
        <v>4837.4496992443119</v>
      </c>
      <c r="J29" s="88">
        <f>(Windgutachten_E101!$D15)*$F$11</f>
        <v>209346.00000000015</v>
      </c>
      <c r="K29" s="74">
        <f t="shared" si="6"/>
        <v>2.3107437922120835</v>
      </c>
      <c r="L29" s="74">
        <f t="shared" si="7"/>
        <v>-40.148727662741408</v>
      </c>
      <c r="M29" s="87">
        <f t="shared" si="2"/>
        <v>5212.7690724615431</v>
      </c>
      <c r="N29" s="17">
        <f t="shared" si="3"/>
        <v>225588.36206896565</v>
      </c>
      <c r="O29" s="17">
        <f t="shared" si="4"/>
        <v>1942.1745055717035</v>
      </c>
      <c r="P29" s="88">
        <f t="shared" si="5"/>
        <v>84049.755412842685</v>
      </c>
      <c r="Q29" s="89" t="str">
        <f t="shared" si="8"/>
        <v>ind.</v>
      </c>
      <c r="R29" s="17">
        <f t="shared" si="9"/>
        <v>44.878676821423902</v>
      </c>
      <c r="S29" s="17">
        <f t="shared" si="10"/>
        <v>44.878676821423902</v>
      </c>
      <c r="T29" s="90" t="str">
        <f t="shared" si="11"/>
        <v>kap.</v>
      </c>
      <c r="U29" s="25"/>
      <c r="V29" s="25"/>
      <c r="W29" s="25"/>
      <c r="X29" s="25"/>
      <c r="Y29" s="25"/>
      <c r="Z29" s="25"/>
    </row>
    <row r="30" spans="1:26">
      <c r="A30" s="25"/>
      <c r="B30" s="25"/>
      <c r="C30" s="25"/>
      <c r="D30" s="25"/>
      <c r="E30" s="25"/>
      <c r="F30" s="25"/>
      <c r="G30" s="25"/>
      <c r="H30" s="86">
        <v>13</v>
      </c>
      <c r="I30" s="87">
        <f>((Windgutachten_E101!$O16*1000)/Windgutachten_E101!$U$30)*$F$11</f>
        <v>3067.0313518632643</v>
      </c>
      <c r="J30" s="88">
        <f>(Windgutachten_E101!$D16)*$F$11</f>
        <v>210449.99999999991</v>
      </c>
      <c r="K30" s="74">
        <f t="shared" si="6"/>
        <v>1.4573681881032385</v>
      </c>
      <c r="L30" s="74">
        <f t="shared" si="7"/>
        <v>-40.14872766274145</v>
      </c>
      <c r="M30" s="87">
        <f t="shared" si="2"/>
        <v>3304.9906808871378</v>
      </c>
      <c r="N30" s="17">
        <f t="shared" si="3"/>
        <v>226778.01724137922</v>
      </c>
      <c r="O30" s="17">
        <f t="shared" si="4"/>
        <v>1231.3740647904781</v>
      </c>
      <c r="P30" s="88">
        <f t="shared" si="5"/>
        <v>84492.997366239346</v>
      </c>
      <c r="Q30" s="89" t="str">
        <f t="shared" si="8"/>
        <v>ind.</v>
      </c>
      <c r="R30" s="17">
        <f t="shared" si="9"/>
        <v>17.945653896810171</v>
      </c>
      <c r="S30" s="17">
        <f t="shared" si="10"/>
        <v>17.945653896810171</v>
      </c>
      <c r="T30" s="90" t="str">
        <f t="shared" si="11"/>
        <v>kap.</v>
      </c>
      <c r="U30" s="25"/>
      <c r="V30" s="25"/>
      <c r="W30" s="25"/>
      <c r="X30" s="25"/>
      <c r="Y30" s="25"/>
      <c r="Z30" s="25"/>
    </row>
    <row r="31" spans="1:26">
      <c r="A31" s="25"/>
      <c r="B31" s="25"/>
      <c r="C31" s="25"/>
      <c r="D31" s="25"/>
      <c r="E31" s="25"/>
      <c r="F31" s="25"/>
      <c r="G31" s="25"/>
      <c r="H31" s="86">
        <v>14</v>
      </c>
      <c r="I31" s="87">
        <f>((Windgutachten_E101!$O17*1000)/Windgutachten_E101!$U$30)*$F$11</f>
        <v>1841.4586512046612</v>
      </c>
      <c r="J31" s="88">
        <f>(Windgutachten_E101!$D17)*$F$11</f>
        <v>210449.99999999991</v>
      </c>
      <c r="K31" s="74">
        <f t="shared" si="6"/>
        <v>0.87501005046550817</v>
      </c>
      <c r="L31" s="74">
        <f t="shared" si="7"/>
        <v>-40.14872766274145</v>
      </c>
      <c r="M31" s="87">
        <f t="shared" si="2"/>
        <v>1984.3304431084712</v>
      </c>
      <c r="N31" s="17">
        <f t="shared" si="3"/>
        <v>226778.01724137922</v>
      </c>
      <c r="O31" s="17">
        <f t="shared" si="4"/>
        <v>739.32221889415109</v>
      </c>
      <c r="P31" s="88">
        <f t="shared" si="5"/>
        <v>84492.997366239346</v>
      </c>
      <c r="Q31" s="89" t="str">
        <f t="shared" si="8"/>
        <v>ind.</v>
      </c>
      <c r="R31" s="17">
        <f t="shared" si="9"/>
        <v>6.4691437206484235</v>
      </c>
      <c r="S31" s="17">
        <f t="shared" si="10"/>
        <v>6.4691437206484235</v>
      </c>
      <c r="T31" s="90" t="str">
        <f t="shared" si="11"/>
        <v>kap.</v>
      </c>
      <c r="U31" s="25"/>
      <c r="V31" s="25"/>
      <c r="W31" s="25"/>
      <c r="X31" s="25"/>
      <c r="Y31" s="25"/>
      <c r="Z31" s="25"/>
    </row>
    <row r="32" spans="1:26">
      <c r="A32" s="25"/>
      <c r="B32" s="25"/>
      <c r="C32" s="25"/>
      <c r="D32" s="25"/>
      <c r="E32" s="25"/>
      <c r="F32" s="25"/>
      <c r="G32" s="25"/>
      <c r="H32" s="86">
        <v>15</v>
      </c>
      <c r="I32" s="87">
        <f>((Windgutachten_E101!$O18*1000)/Windgutachten_E101!$U$30)*$F$11</f>
        <v>1053.3865936753582</v>
      </c>
      <c r="J32" s="88">
        <f>(Windgutachten_E101!$D18)*$F$11</f>
        <v>210449.99999999991</v>
      </c>
      <c r="K32" s="74">
        <f t="shared" si="6"/>
        <v>0.50054007777398835</v>
      </c>
      <c r="L32" s="74">
        <f t="shared" si="7"/>
        <v>-40.14872766274145</v>
      </c>
      <c r="M32" s="87">
        <f t="shared" si="2"/>
        <v>1135.1148638743084</v>
      </c>
      <c r="N32" s="17">
        <f t="shared" si="3"/>
        <v>226778.01724137922</v>
      </c>
      <c r="O32" s="17">
        <f t="shared" si="4"/>
        <v>422.92131473054849</v>
      </c>
      <c r="P32" s="88">
        <f t="shared" si="5"/>
        <v>84492.997366239346</v>
      </c>
      <c r="Q32" s="89" t="str">
        <f t="shared" si="8"/>
        <v>ind.</v>
      </c>
      <c r="R32" s="17">
        <f t="shared" si="9"/>
        <v>2.116890677675062</v>
      </c>
      <c r="S32" s="17">
        <f t="shared" si="10"/>
        <v>2.116890677675062</v>
      </c>
      <c r="T32" s="90" t="str">
        <f t="shared" si="11"/>
        <v>kap.</v>
      </c>
      <c r="U32" s="25"/>
      <c r="V32" s="25"/>
      <c r="W32" s="25"/>
      <c r="X32" s="25"/>
      <c r="Y32" s="25"/>
      <c r="Z32" s="25"/>
    </row>
    <row r="33" spans="1:26">
      <c r="A33" s="25"/>
      <c r="B33" s="25"/>
      <c r="C33" s="25"/>
      <c r="D33" s="25"/>
      <c r="E33" s="25"/>
      <c r="F33" s="25"/>
      <c r="G33" s="25"/>
      <c r="H33" s="86">
        <v>16</v>
      </c>
      <c r="I33" s="87">
        <f>((Windgutachten_E101!$O19*1000)/Windgutachten_E101!$U$30)*$F$11</f>
        <v>574.4899567368567</v>
      </c>
      <c r="J33" s="88">
        <f>(Windgutachten_E101!$D19)*$F$11</f>
        <v>210450</v>
      </c>
      <c r="K33" s="74">
        <f t="shared" si="6"/>
        <v>0.27298168531093214</v>
      </c>
      <c r="L33" s="74">
        <f t="shared" si="7"/>
        <v>-40.148727662741436</v>
      </c>
      <c r="M33" s="87">
        <f t="shared" si="2"/>
        <v>619.06245338023348</v>
      </c>
      <c r="N33" s="17">
        <f t="shared" si="3"/>
        <v>226778.0172413793</v>
      </c>
      <c r="O33" s="17">
        <f t="shared" si="4"/>
        <v>230.65040818008166</v>
      </c>
      <c r="P33" s="88">
        <f t="shared" si="5"/>
        <v>84492.997366239346</v>
      </c>
      <c r="Q33" s="89" t="str">
        <f t="shared" si="8"/>
        <v>ind.</v>
      </c>
      <c r="R33" s="17">
        <f t="shared" si="9"/>
        <v>0.62963337142653097</v>
      </c>
      <c r="S33" s="17">
        <f t="shared" si="10"/>
        <v>0.62963337142653097</v>
      </c>
      <c r="T33" s="90" t="str">
        <f t="shared" si="11"/>
        <v>kap.</v>
      </c>
      <c r="U33" s="25"/>
      <c r="V33" s="25"/>
      <c r="W33" s="25"/>
      <c r="X33" s="25"/>
      <c r="Y33" s="25"/>
      <c r="Z33" s="25"/>
    </row>
    <row r="34" spans="1:26">
      <c r="A34" s="25"/>
      <c r="B34" s="25"/>
      <c r="C34" s="25"/>
      <c r="D34" s="25"/>
      <c r="E34" s="25"/>
      <c r="F34" s="25"/>
      <c r="G34" s="25"/>
      <c r="H34" s="86">
        <v>17</v>
      </c>
      <c r="I34" s="87">
        <f>((Windgutachten_E101!$O20*1000)/Windgutachten_E101!$U$30)*$F$11</f>
        <v>298.86871439706374</v>
      </c>
      <c r="J34" s="88">
        <f>(Windgutachten_E101!$D20)*$F$11</f>
        <v>210450</v>
      </c>
      <c r="K34" s="74">
        <f t="shared" si="6"/>
        <v>0.14201411945690842</v>
      </c>
      <c r="L34" s="74">
        <f t="shared" si="7"/>
        <v>-40.148727662741436</v>
      </c>
      <c r="M34" s="87">
        <f t="shared" si="2"/>
        <v>322.05680430718076</v>
      </c>
      <c r="N34" s="17">
        <f t="shared" si="3"/>
        <v>226778.0172413793</v>
      </c>
      <c r="O34" s="17">
        <f t="shared" si="4"/>
        <v>119.99198621241362</v>
      </c>
      <c r="P34" s="88">
        <f t="shared" si="5"/>
        <v>84492.997366239346</v>
      </c>
      <c r="Q34" s="89" t="str">
        <f t="shared" si="8"/>
        <v>ind.</v>
      </c>
      <c r="R34" s="17">
        <f t="shared" si="9"/>
        <v>0.17040556263841417</v>
      </c>
      <c r="S34" s="17">
        <f t="shared" si="10"/>
        <v>0.17040556263841417</v>
      </c>
      <c r="T34" s="90" t="str">
        <f t="shared" si="11"/>
        <v>kap.</v>
      </c>
      <c r="U34" s="25"/>
      <c r="V34" s="25"/>
      <c r="W34" s="25"/>
      <c r="X34" s="25"/>
      <c r="Y34" s="25"/>
      <c r="Z34" s="25"/>
    </row>
    <row r="35" spans="1:26">
      <c r="A35" s="25"/>
      <c r="B35" s="25"/>
      <c r="C35" s="25"/>
      <c r="D35" s="25"/>
      <c r="E35" s="25"/>
      <c r="F35" s="25"/>
      <c r="G35" s="25"/>
      <c r="H35" s="86">
        <v>18</v>
      </c>
      <c r="I35" s="87">
        <f>((Windgutachten_E101!$O21*1000)/Windgutachten_E101!$U$30)*$F$11</f>
        <v>148.38023574513375</v>
      </c>
      <c r="J35" s="88">
        <f>(Windgutachten_E101!$D21)*$F$11</f>
        <v>210450</v>
      </c>
      <c r="K35" s="74">
        <f t="shared" si="6"/>
        <v>7.0506170465732362E-2</v>
      </c>
      <c r="L35" s="74">
        <f t="shared" si="7"/>
        <v>-40.148727662741436</v>
      </c>
      <c r="M35" s="87">
        <f t="shared" si="2"/>
        <v>159.89249541501479</v>
      </c>
      <c r="N35" s="17">
        <f t="shared" si="3"/>
        <v>226778.0172413793</v>
      </c>
      <c r="O35" s="17">
        <f t="shared" si="4"/>
        <v>59.5727767546474</v>
      </c>
      <c r="P35" s="88">
        <f t="shared" si="5"/>
        <v>84492.997366239346</v>
      </c>
      <c r="Q35" s="89" t="str">
        <f t="shared" si="8"/>
        <v>ind.</v>
      </c>
      <c r="R35" s="17">
        <f t="shared" si="9"/>
        <v>4.2002483529801835E-2</v>
      </c>
      <c r="S35" s="17">
        <f t="shared" si="10"/>
        <v>4.2002483529801835E-2</v>
      </c>
      <c r="T35" s="90" t="str">
        <f t="shared" si="11"/>
        <v>kap.</v>
      </c>
      <c r="U35" s="25"/>
      <c r="V35" s="25"/>
      <c r="W35" s="25"/>
      <c r="X35" s="25"/>
      <c r="Y35" s="25"/>
      <c r="Z35" s="25"/>
    </row>
    <row r="36" spans="1:26">
      <c r="A36" s="25"/>
      <c r="B36" s="25"/>
      <c r="C36" s="25"/>
      <c r="D36" s="25"/>
      <c r="E36" s="25"/>
      <c r="F36" s="25"/>
      <c r="G36" s="25"/>
      <c r="H36" s="86">
        <v>19</v>
      </c>
      <c r="I36" s="87">
        <f>((Windgutachten_E101!$O22*1000)/Windgutachten_E101!$U$30)*$F$11</f>
        <v>70.328587730796912</v>
      </c>
      <c r="J36" s="88">
        <f>(Windgutachten_E101!$D22)*$F$11</f>
        <v>210450</v>
      </c>
      <c r="K36" s="74">
        <f t="shared" si="6"/>
        <v>3.3418193267187889E-2</v>
      </c>
      <c r="L36" s="74">
        <f t="shared" si="7"/>
        <v>-40.148727662741436</v>
      </c>
      <c r="M36" s="87">
        <f t="shared" si="2"/>
        <v>75.785116089220807</v>
      </c>
      <c r="N36" s="17">
        <f t="shared" si="3"/>
        <v>226778.0172413793</v>
      </c>
      <c r="O36" s="17">
        <f t="shared" si="4"/>
        <v>28.236033157089839</v>
      </c>
      <c r="P36" s="88">
        <f t="shared" si="5"/>
        <v>84492.997366239346</v>
      </c>
      <c r="Q36" s="89" t="str">
        <f t="shared" si="8"/>
        <v>ind.</v>
      </c>
      <c r="R36" s="17">
        <f t="shared" si="9"/>
        <v>9.4359721314235378E-3</v>
      </c>
      <c r="S36" s="17">
        <f t="shared" si="10"/>
        <v>9.4359721314235361E-3</v>
      </c>
      <c r="T36" s="90" t="str">
        <f t="shared" si="11"/>
        <v>kap.</v>
      </c>
      <c r="U36" s="25"/>
      <c r="V36" s="25"/>
      <c r="W36" s="25"/>
      <c r="X36" s="25"/>
      <c r="Y36" s="25"/>
      <c r="Z36" s="25"/>
    </row>
    <row r="37" spans="1:26">
      <c r="A37" s="25"/>
      <c r="B37" s="25"/>
      <c r="C37" s="25"/>
      <c r="D37" s="25"/>
      <c r="E37" s="25"/>
      <c r="F37" s="25"/>
      <c r="G37" s="25"/>
      <c r="H37" s="86">
        <v>20</v>
      </c>
      <c r="I37" s="87">
        <f>((Windgutachten_E101!$O23*1000)/Windgutachten_E101!$U$30)*$F$11</f>
        <v>31.833583861215651</v>
      </c>
      <c r="J37" s="88">
        <f>(Windgutachten_E101!$D23)*$F$11</f>
        <v>210450</v>
      </c>
      <c r="K37" s="74">
        <f t="shared" si="6"/>
        <v>1.5126435667006725E-2</v>
      </c>
      <c r="L37" s="74">
        <f t="shared" si="7"/>
        <v>-40.148727662741436</v>
      </c>
      <c r="M37" s="87">
        <f t="shared" si="2"/>
        <v>34.303430884930656</v>
      </c>
      <c r="N37" s="17">
        <f t="shared" si="3"/>
        <v>226778.0172413793</v>
      </c>
      <c r="O37" s="17">
        <f t="shared" si="4"/>
        <v>12.780778889729881</v>
      </c>
      <c r="P37" s="88">
        <f t="shared" si="5"/>
        <v>84492.997366239346</v>
      </c>
      <c r="Q37" s="89" t="str">
        <f t="shared" si="8"/>
        <v>ind.</v>
      </c>
      <c r="R37" s="17">
        <f t="shared" si="9"/>
        <v>1.9332762964973669E-3</v>
      </c>
      <c r="S37" s="17">
        <f t="shared" si="10"/>
        <v>1.9332762964973671E-3</v>
      </c>
      <c r="T37" s="90" t="str">
        <f t="shared" si="11"/>
        <v>kap.</v>
      </c>
      <c r="U37" s="25"/>
      <c r="V37" s="25"/>
      <c r="W37" s="25"/>
      <c r="X37" s="25"/>
      <c r="Y37" s="25"/>
      <c r="Z37" s="25"/>
    </row>
    <row r="38" spans="1:26">
      <c r="A38" s="25"/>
      <c r="B38" s="25"/>
      <c r="C38" s="25"/>
      <c r="D38" s="25"/>
      <c r="E38" s="25"/>
      <c r="F38" s="25"/>
      <c r="G38" s="25"/>
      <c r="H38" s="86">
        <v>21</v>
      </c>
      <c r="I38" s="87">
        <f>((Windgutachten_E101!$O24*1000)/Windgutachten_E101!$U$30)*$F$11</f>
        <v>13.764306658271781</v>
      </c>
      <c r="J38" s="88">
        <f>(Windgutachten_E101!$D24)*$F$11</f>
        <v>210450</v>
      </c>
      <c r="K38" s="74">
        <f t="shared" si="6"/>
        <v>6.5404165636834309E-3</v>
      </c>
      <c r="L38" s="74">
        <f t="shared" si="7"/>
        <v>-40.148727662741436</v>
      </c>
      <c r="M38" s="87">
        <f t="shared" si="2"/>
        <v>14.83222700244804</v>
      </c>
      <c r="N38" s="17">
        <f t="shared" si="3"/>
        <v>226778.0172413793</v>
      </c>
      <c r="O38" s="17">
        <f t="shared" si="4"/>
        <v>5.5261939948941228</v>
      </c>
      <c r="P38" s="88">
        <f t="shared" si="5"/>
        <v>84492.997366239346</v>
      </c>
      <c r="Q38" s="89" t="str">
        <f t="shared" si="8"/>
        <v>ind.</v>
      </c>
      <c r="R38" s="17">
        <f t="shared" si="9"/>
        <v>3.6143610738333424E-4</v>
      </c>
      <c r="S38" s="17">
        <f t="shared" si="10"/>
        <v>3.6143610738333424E-4</v>
      </c>
      <c r="T38" s="90" t="str">
        <f t="shared" si="11"/>
        <v>kap.</v>
      </c>
      <c r="U38" s="25"/>
      <c r="V38" s="25"/>
      <c r="W38" s="25"/>
      <c r="X38" s="25"/>
      <c r="Y38" s="25"/>
      <c r="Z38" s="25"/>
    </row>
    <row r="39" spans="1:26">
      <c r="A39" s="25"/>
      <c r="B39" s="25"/>
      <c r="C39" s="25"/>
      <c r="D39" s="25"/>
      <c r="E39" s="25"/>
      <c r="F39" s="25"/>
      <c r="G39" s="25"/>
      <c r="H39" s="86">
        <v>22</v>
      </c>
      <c r="I39" s="87">
        <f>((Windgutachten_E101!$O25*1000)/Windgutachten_E101!$U$30)*$F$11</f>
        <v>5.6864240928117002</v>
      </c>
      <c r="J39" s="88">
        <f>(Windgutachten_E101!$D25)*$F$11</f>
        <v>210450</v>
      </c>
      <c r="K39" s="74">
        <f t="shared" si="6"/>
        <v>2.7020309302977904E-3</v>
      </c>
      <c r="L39" s="74">
        <f t="shared" si="7"/>
        <v>-40.148727662741436</v>
      </c>
      <c r="M39" s="87">
        <f t="shared" si="2"/>
        <v>6.1276121689781249</v>
      </c>
      <c r="N39" s="17">
        <f t="shared" si="3"/>
        <v>226778.0172413793</v>
      </c>
      <c r="O39" s="17">
        <f t="shared" si="4"/>
        <v>2.283026922771485</v>
      </c>
      <c r="P39" s="88">
        <f t="shared" si="5"/>
        <v>84492.997366239346</v>
      </c>
      <c r="Q39" s="89" t="str">
        <f t="shared" si="8"/>
        <v>ind.</v>
      </c>
      <c r="R39" s="17">
        <f t="shared" si="9"/>
        <v>6.168809360031139E-5</v>
      </c>
      <c r="S39" s="17">
        <f t="shared" si="10"/>
        <v>6.168809360031139E-5</v>
      </c>
      <c r="T39" s="90" t="str">
        <f t="shared" si="11"/>
        <v>kap.</v>
      </c>
      <c r="U39" s="25"/>
      <c r="V39" s="25"/>
      <c r="W39" s="25"/>
      <c r="X39" s="25"/>
      <c r="Y39" s="25"/>
      <c r="Z39" s="25"/>
    </row>
    <row r="40" spans="1:26">
      <c r="A40" s="25"/>
      <c r="B40" s="25"/>
      <c r="C40" s="25"/>
      <c r="D40" s="25"/>
      <c r="E40" s="25"/>
      <c r="F40" s="25"/>
      <c r="G40" s="25"/>
      <c r="H40" s="86">
        <v>23</v>
      </c>
      <c r="I40" s="87">
        <f>((Windgutachten_E101!$O26*1000)/Windgutachten_E101!$U$30)*$F$11</f>
        <v>2.2450585795617908</v>
      </c>
      <c r="J40" s="88">
        <f>(Windgutachten_E101!$D26)*$F$11</f>
        <v>210450.00000000003</v>
      </c>
      <c r="K40" s="74">
        <f t="shared" si="6"/>
        <v>1.0667895364988313E-3</v>
      </c>
      <c r="L40" s="74">
        <f t="shared" si="7"/>
        <v>-40.148727662741429</v>
      </c>
      <c r="M40" s="87">
        <f t="shared" si="2"/>
        <v>2.4192441590105505</v>
      </c>
      <c r="N40" s="17">
        <f t="shared" si="3"/>
        <v>226778.01724137933</v>
      </c>
      <c r="O40" s="17">
        <f t="shared" si="4"/>
        <v>0.90136245497727518</v>
      </c>
      <c r="P40" s="88">
        <f t="shared" si="5"/>
        <v>84492.997366239346</v>
      </c>
      <c r="Q40" s="89" t="str">
        <f t="shared" si="8"/>
        <v>ind.</v>
      </c>
      <c r="R40" s="17">
        <f t="shared" si="9"/>
        <v>9.6156403556265688E-6</v>
      </c>
      <c r="S40" s="17">
        <f t="shared" si="10"/>
        <v>9.6156403556265704E-6</v>
      </c>
      <c r="T40" s="90" t="str">
        <f t="shared" si="11"/>
        <v>kap.</v>
      </c>
      <c r="U40" s="25"/>
      <c r="V40" s="25"/>
      <c r="W40" s="25"/>
      <c r="X40" s="25"/>
      <c r="Y40" s="25"/>
      <c r="Z40" s="25"/>
    </row>
    <row r="41" spans="1:26">
      <c r="A41" s="25"/>
      <c r="B41" s="25"/>
      <c r="C41" s="25"/>
      <c r="D41" s="25"/>
      <c r="E41" s="25"/>
      <c r="F41" s="25"/>
      <c r="G41" s="25"/>
      <c r="H41" s="86">
        <v>24</v>
      </c>
      <c r="I41" s="87">
        <f>((Windgutachten_E101!$O27*1000)/Windgutachten_E101!$U$30)*$F$11</f>
        <v>0.84721931030438191</v>
      </c>
      <c r="J41" s="88">
        <f>(Windgutachten_E101!$D27)*$F$11</f>
        <v>210450</v>
      </c>
      <c r="K41" s="74">
        <f t="shared" si="6"/>
        <v>4.0257510587045949E-4</v>
      </c>
      <c r="L41" s="74">
        <f t="shared" si="7"/>
        <v>-40.148727662741436</v>
      </c>
      <c r="M41" s="87">
        <f t="shared" si="2"/>
        <v>0.91295184300041154</v>
      </c>
      <c r="N41" s="17">
        <f t="shared" si="3"/>
        <v>226778.0172413793</v>
      </c>
      <c r="O41" s="17">
        <f t="shared" si="4"/>
        <v>0.34014777360026272</v>
      </c>
      <c r="P41" s="88">
        <f t="shared" si="5"/>
        <v>84492.997366239346</v>
      </c>
      <c r="Q41" s="89" t="str">
        <f t="shared" si="8"/>
        <v>ind.</v>
      </c>
      <c r="R41" s="17">
        <f t="shared" si="9"/>
        <v>1.369350259687269E-6</v>
      </c>
      <c r="S41" s="17">
        <f t="shared" si="10"/>
        <v>1.369350259687269E-6</v>
      </c>
      <c r="T41" s="90" t="str">
        <f t="shared" si="11"/>
        <v>kap.</v>
      </c>
      <c r="U41" s="25"/>
      <c r="V41" s="25"/>
      <c r="W41" s="25"/>
      <c r="X41" s="25"/>
      <c r="Y41" s="25"/>
      <c r="Z41" s="25"/>
    </row>
    <row r="42" spans="1:26">
      <c r="A42" s="25"/>
      <c r="B42" s="25"/>
      <c r="C42" s="25"/>
      <c r="D42" s="25"/>
      <c r="E42" s="25"/>
      <c r="F42" s="25"/>
      <c r="G42" s="25"/>
      <c r="H42" s="86">
        <v>25</v>
      </c>
      <c r="I42" s="87">
        <f>((Windgutachten_E101!$O28*1000)/Windgutachten_E101!$U$30)*$F$11</f>
        <v>0.30564027624295598</v>
      </c>
      <c r="J42" s="88">
        <f>(Windgutachten_E101!$D28)*$F$11</f>
        <v>210450</v>
      </c>
      <c r="K42" s="74">
        <f t="shared" si="6"/>
        <v>1.4523177773483298E-4</v>
      </c>
      <c r="L42" s="74">
        <f t="shared" si="7"/>
        <v>-40.148727662741436</v>
      </c>
      <c r="M42" s="87">
        <f t="shared" si="2"/>
        <v>0.32935374595146116</v>
      </c>
      <c r="N42" s="17">
        <f t="shared" si="3"/>
        <v>226778.0172413793</v>
      </c>
      <c r="O42" s="17">
        <f t="shared" si="4"/>
        <v>0.12271068213643498</v>
      </c>
      <c r="P42" s="88">
        <f t="shared" si="5"/>
        <v>84492.997366239346</v>
      </c>
      <c r="Q42" s="89" t="str">
        <f t="shared" si="8"/>
        <v>ind.</v>
      </c>
      <c r="R42" s="17">
        <f t="shared" si="9"/>
        <v>1.782149051372846E-7</v>
      </c>
      <c r="S42" s="17">
        <f t="shared" si="10"/>
        <v>1.782149051372846E-7</v>
      </c>
      <c r="T42" s="90" t="str">
        <f t="shared" si="11"/>
        <v>kap.</v>
      </c>
      <c r="U42" s="25"/>
      <c r="V42" s="25"/>
      <c r="W42" s="25"/>
      <c r="X42" s="25"/>
      <c r="Y42" s="25"/>
      <c r="Z42" s="25"/>
    </row>
    <row r="43" spans="1:26">
      <c r="A43" s="25"/>
      <c r="B43" s="25"/>
      <c r="C43" s="75" t="s">
        <v>26</v>
      </c>
      <c r="D43" s="13" t="s">
        <v>24</v>
      </c>
      <c r="E43" s="13" t="s">
        <v>0</v>
      </c>
      <c r="F43" s="13">
        <v>0.95</v>
      </c>
      <c r="G43" s="13" t="s">
        <v>28</v>
      </c>
      <c r="H43" s="94">
        <v>2</v>
      </c>
      <c r="I43" s="95">
        <f>((Windgutachten_E101!$O5*1000)/Windgutachten_E101!$U$30)*$F$11</f>
        <v>16.491055659300208</v>
      </c>
      <c r="J43" s="96">
        <f>(Windgutachten_E101!$D5)*$F$11</f>
        <v>206.99999999999997</v>
      </c>
      <c r="K43" s="97">
        <f>(($I43/$J43)*100)</f>
        <v>7.9666935552174927</v>
      </c>
      <c r="L43" s="96">
        <f t="shared" si="7"/>
        <v>-32.868410517886318</v>
      </c>
      <c r="M43" s="95">
        <f>$I43/$F$4</f>
        <v>17.359005957158114</v>
      </c>
      <c r="N43" s="97">
        <f>$J43/$F$4</f>
        <v>217.89473684210523</v>
      </c>
      <c r="O43" s="97">
        <f t="shared" si="4"/>
        <v>5.4203478728319192</v>
      </c>
      <c r="P43" s="96">
        <f t="shared" si="5"/>
        <v>68.037609772024666</v>
      </c>
      <c r="Q43" s="98" t="str">
        <f>IF($G$4="ind.","ind.","kap.")</f>
        <v>ind.</v>
      </c>
      <c r="R43" s="97">
        <f t="shared" si="9"/>
        <v>0.43182250465526917</v>
      </c>
      <c r="S43" s="97">
        <f t="shared" si="10"/>
        <v>0.43182250465526917</v>
      </c>
      <c r="T43" s="99" t="str">
        <f>IF($G$4="ind.","kap."," ")</f>
        <v>kap.</v>
      </c>
      <c r="U43" s="25"/>
      <c r="V43" s="25"/>
      <c r="W43" s="25"/>
      <c r="X43" s="25"/>
      <c r="Y43" s="25"/>
      <c r="Z43" s="25"/>
    </row>
    <row r="44" spans="1:26">
      <c r="A44" s="25"/>
      <c r="B44" s="25"/>
      <c r="C44" s="25"/>
      <c r="D44" s="25"/>
      <c r="E44" s="25"/>
      <c r="F44" s="25"/>
      <c r="G44" s="25"/>
      <c r="H44" s="3">
        <v>3</v>
      </c>
      <c r="I44" s="4">
        <f>((Windgutachten_E101!$O6*1000)/Windgutachten_E101!$U$30)*$F$11</f>
        <v>273.79912880268859</v>
      </c>
      <c r="J44" s="5">
        <f>(Windgutachten_E101!$D6)*$F$11</f>
        <v>2553.0000000000018</v>
      </c>
      <c r="K44" s="4">
        <f t="shared" ref="K44:K66" si="12">(($I44/$J44)*100)</f>
        <v>10.724603556705381</v>
      </c>
      <c r="L44" s="6">
        <f t="shared" si="7"/>
        <v>-32.868410517886304</v>
      </c>
      <c r="M44" s="4">
        <f t="shared" ref="M44:M66" si="13">$I44/$F$4</f>
        <v>288.20960926598798</v>
      </c>
      <c r="N44" s="7">
        <f t="shared" ref="N44:N66" si="14">$J44/$F$4</f>
        <v>2687.3684210526335</v>
      </c>
      <c r="O44" s="7">
        <f t="shared" si="4"/>
        <v>89.993421649263993</v>
      </c>
      <c r="P44" s="5">
        <f t="shared" si="5"/>
        <v>839.130520521638</v>
      </c>
      <c r="Q44" s="8" t="str">
        <f t="shared" ref="Q44:Q66" si="15">IF($G$4="ind.","ind.","kap.")</f>
        <v>ind.</v>
      </c>
      <c r="R44" s="7">
        <f t="shared" si="9"/>
        <v>9.6514376989978388</v>
      </c>
      <c r="S44" s="7">
        <f t="shared" si="10"/>
        <v>0.65209553407143706</v>
      </c>
      <c r="T44" s="9" t="str">
        <f>IF($G$3="ind.","kap.","ind.")</f>
        <v>kap.</v>
      </c>
      <c r="U44" s="25"/>
      <c r="V44" s="25"/>
      <c r="W44" s="25"/>
      <c r="X44" s="25"/>
      <c r="Y44" s="25"/>
      <c r="Z44" s="25"/>
    </row>
    <row r="45" spans="1:26">
      <c r="A45" s="25"/>
      <c r="B45" s="25"/>
      <c r="C45" s="25"/>
      <c r="D45" s="25"/>
      <c r="E45" s="25"/>
      <c r="F45" s="25"/>
      <c r="G45" s="25"/>
      <c r="H45" s="3">
        <v>4</v>
      </c>
      <c r="I45" s="4">
        <f>((Windgutachten_E101!$O7*1000)/Windgutachten_E101!$U$30)*$F$11</f>
        <v>1000.616507212379</v>
      </c>
      <c r="J45" s="5">
        <f>(Windgutachten_E101!$D7)*$F$11</f>
        <v>8142.0000000000027</v>
      </c>
      <c r="K45" s="4">
        <f t="shared" si="12"/>
        <v>12.28956653417316</v>
      </c>
      <c r="L45" s="6">
        <f t="shared" si="7"/>
        <v>-32.868410517886318</v>
      </c>
      <c r="M45" s="4">
        <f t="shared" si="13"/>
        <v>1053.2805339077674</v>
      </c>
      <c r="N45" s="7">
        <f t="shared" si="14"/>
        <v>8570.5263157894769</v>
      </c>
      <c r="O45" s="7">
        <f t="shared" si="4"/>
        <v>328.88674130030051</v>
      </c>
      <c r="P45" s="5">
        <f t="shared" si="5"/>
        <v>2676.1459843663047</v>
      </c>
      <c r="Q45" s="8" t="str">
        <f t="shared" si="15"/>
        <v>ind.</v>
      </c>
      <c r="R45" s="7">
        <f t="shared" si="9"/>
        <v>40.41875489417442</v>
      </c>
      <c r="S45" s="7">
        <f t="shared" si="10"/>
        <v>7.5300807641443415</v>
      </c>
      <c r="T45" s="9" t="str">
        <f t="shared" ref="T45:T66" si="16">IF($G$3="ind.","kap.","ind.")</f>
        <v>kap.</v>
      </c>
      <c r="U45" s="25"/>
      <c r="V45" s="25"/>
      <c r="W45" s="25"/>
      <c r="X45" s="25"/>
      <c r="Y45" s="25"/>
      <c r="Z45" s="25"/>
    </row>
    <row r="46" spans="1:26">
      <c r="A46" s="25"/>
      <c r="B46" s="25"/>
      <c r="C46" s="25"/>
      <c r="D46" s="25"/>
      <c r="E46" s="25"/>
      <c r="F46" s="25"/>
      <c r="G46" s="25"/>
      <c r="H46" s="3">
        <v>5</v>
      </c>
      <c r="I46" s="4">
        <f>((Windgutachten_E101!$O8*1000)/Windgutachten_E101!$U$30)*$F$11</f>
        <v>2250.7984977846695</v>
      </c>
      <c r="J46" s="5">
        <f>(Windgutachten_E101!$D8)*$F$11</f>
        <v>17802</v>
      </c>
      <c r="K46" s="4">
        <f t="shared" si="12"/>
        <v>12.643514761176663</v>
      </c>
      <c r="L46" s="6">
        <f t="shared" si="7"/>
        <v>-32.868410517886318</v>
      </c>
      <c r="M46" s="4">
        <f t="shared" si="13"/>
        <v>2369.2615766154418</v>
      </c>
      <c r="N46" s="7">
        <f t="shared" si="14"/>
        <v>18738.947368421053</v>
      </c>
      <c r="O46" s="7">
        <f t="shared" si="4"/>
        <v>739.80169018228389</v>
      </c>
      <c r="P46" s="5">
        <f t="shared" si="5"/>
        <v>5851.2344403941224</v>
      </c>
      <c r="Q46" s="8" t="str">
        <f t="shared" si="15"/>
        <v>ind.</v>
      </c>
      <c r="R46" s="7">
        <f t="shared" si="9"/>
        <v>93.536935901631551</v>
      </c>
      <c r="S46" s="7">
        <f t="shared" si="10"/>
        <v>19.556766883403125</v>
      </c>
      <c r="T46" s="9" t="str">
        <f t="shared" si="16"/>
        <v>kap.</v>
      </c>
      <c r="U46" s="25"/>
      <c r="V46" s="25"/>
      <c r="W46" s="25"/>
      <c r="X46" s="25"/>
      <c r="Y46" s="25"/>
      <c r="Z46" s="25"/>
    </row>
    <row r="47" spans="1:26">
      <c r="A47" s="25"/>
      <c r="B47" s="25"/>
      <c r="C47" s="25"/>
      <c r="D47" s="25"/>
      <c r="E47" s="25"/>
      <c r="F47" s="25"/>
      <c r="G47" s="25"/>
      <c r="H47" s="3">
        <v>6</v>
      </c>
      <c r="I47" s="4">
        <f>((Windgutachten_E101!$O9*1000)/Windgutachten_E101!$U$30)*$F$11</f>
        <v>3952.3874762760156</v>
      </c>
      <c r="J47" s="5">
        <f>(Windgutachten_E101!$D9)*$F$11</f>
        <v>33050.999999999985</v>
      </c>
      <c r="K47" s="4">
        <f t="shared" si="12"/>
        <v>11.95845050460203</v>
      </c>
      <c r="L47" s="6">
        <f t="shared" si="7"/>
        <v>-32.868410517886318</v>
      </c>
      <c r="M47" s="4">
        <f t="shared" si="13"/>
        <v>4160.4078697642271</v>
      </c>
      <c r="N47" s="7">
        <f t="shared" si="14"/>
        <v>34790.526315789459</v>
      </c>
      <c r="O47" s="7">
        <f t="shared" si="4"/>
        <v>1299.0869409599272</v>
      </c>
      <c r="P47" s="5">
        <f t="shared" si="5"/>
        <v>10863.338360266604</v>
      </c>
      <c r="Q47" s="8" t="str">
        <f t="shared" si="15"/>
        <v>ind.</v>
      </c>
      <c r="R47" s="7">
        <f t="shared" si="9"/>
        <v>155.35066884644144</v>
      </c>
      <c r="S47" s="7">
        <f t="shared" si="10"/>
        <v>25.441974750448765</v>
      </c>
      <c r="T47" s="9" t="str">
        <f t="shared" si="16"/>
        <v>kap.</v>
      </c>
      <c r="U47" s="25"/>
      <c r="V47" s="25"/>
      <c r="W47" s="25"/>
      <c r="X47" s="25"/>
      <c r="Y47" s="25"/>
      <c r="Z47" s="25"/>
    </row>
    <row r="48" spans="1:26">
      <c r="A48" s="25"/>
      <c r="B48" s="25"/>
      <c r="C48" s="25"/>
      <c r="D48" s="25"/>
      <c r="E48" s="25"/>
      <c r="F48" s="25"/>
      <c r="G48" s="25"/>
      <c r="H48" s="3">
        <v>7</v>
      </c>
      <c r="I48" s="4">
        <f>((Windgutachten_E101!$O10*1000)/Windgutachten_E101!$U$30)*$F$11</f>
        <v>5740.2163115167314</v>
      </c>
      <c r="J48" s="5">
        <f>(Windgutachten_E101!$D10)*$F$11</f>
        <v>54510.000000000007</v>
      </c>
      <c r="K48" s="4">
        <f t="shared" si="12"/>
        <v>10.530574778053074</v>
      </c>
      <c r="L48" s="6">
        <f t="shared" si="7"/>
        <v>-32.868410517886296</v>
      </c>
      <c r="M48" s="4">
        <f t="shared" si="13"/>
        <v>6042.3329594912966</v>
      </c>
      <c r="N48" s="7">
        <f t="shared" si="14"/>
        <v>57378.947368421061</v>
      </c>
      <c r="O48" s="7">
        <f t="shared" si="4"/>
        <v>1886.7178618839921</v>
      </c>
      <c r="P48" s="5">
        <f t="shared" si="5"/>
        <v>17916.570573299825</v>
      </c>
      <c r="Q48" s="8" t="str">
        <f t="shared" si="15"/>
        <v>ind.</v>
      </c>
      <c r="R48" s="7">
        <f t="shared" si="9"/>
        <v>198.68223529657809</v>
      </c>
      <c r="S48" s="7">
        <f t="shared" si="10"/>
        <v>10.010449108178705</v>
      </c>
      <c r="T48" s="9" t="str">
        <f t="shared" si="16"/>
        <v>kap.</v>
      </c>
      <c r="U48" s="25"/>
      <c r="V48" s="25"/>
      <c r="W48" s="25"/>
      <c r="X48" s="25"/>
      <c r="Y48" s="25"/>
      <c r="Z48" s="25"/>
    </row>
    <row r="49" spans="1:26">
      <c r="A49" s="25"/>
      <c r="B49" s="25"/>
      <c r="C49" s="25"/>
      <c r="D49" s="25"/>
      <c r="E49" s="25"/>
      <c r="F49" s="25"/>
      <c r="G49" s="25"/>
      <c r="H49" s="86">
        <v>8</v>
      </c>
      <c r="I49" s="87">
        <f>((Windgutachten_E101!$O11*1000)/Windgutachten_E101!$U$30)*$F$11</f>
        <v>7202.9298556939948</v>
      </c>
      <c r="J49" s="88">
        <f>(Windgutachten_E101!$D11)*$F$11</f>
        <v>82800.000000000015</v>
      </c>
      <c r="K49" s="87">
        <f t="shared" si="12"/>
        <v>8.6991906469734221</v>
      </c>
      <c r="L49" s="74">
        <f t="shared" si="7"/>
        <v>-32.868410517886289</v>
      </c>
      <c r="M49" s="87">
        <f t="shared" si="13"/>
        <v>7582.0314270463105</v>
      </c>
      <c r="N49" s="17">
        <f t="shared" si="14"/>
        <v>87157.894736842121</v>
      </c>
      <c r="O49" s="17">
        <f t="shared" si="4"/>
        <v>2367.4885542848983</v>
      </c>
      <c r="P49" s="88">
        <f t="shared" si="5"/>
        <v>27215.043908809854</v>
      </c>
      <c r="Q49" s="89" t="str">
        <f t="shared" si="15"/>
        <v>ind.</v>
      </c>
      <c r="R49" s="17">
        <f t="shared" si="9"/>
        <v>205.95234288251828</v>
      </c>
      <c r="S49" s="17">
        <f t="shared" si="10"/>
        <v>205.95234288251828</v>
      </c>
      <c r="T49" s="90" t="str">
        <f t="shared" si="16"/>
        <v>kap.</v>
      </c>
      <c r="U49" s="25"/>
      <c r="V49" s="25"/>
      <c r="W49" s="25"/>
      <c r="X49" s="25"/>
      <c r="Y49" s="25"/>
      <c r="Z49" s="25"/>
    </row>
    <row r="50" spans="1:26">
      <c r="A50" s="25"/>
      <c r="B50" s="25"/>
      <c r="C50" s="25"/>
      <c r="D50" s="25"/>
      <c r="E50" s="25"/>
      <c r="F50" s="25"/>
      <c r="G50" s="25"/>
      <c r="H50" s="86">
        <v>9</v>
      </c>
      <c r="I50" s="87">
        <f>((Windgutachten_E101!$O12*1000)/Windgutachten_E101!$U$30)*$F$11</f>
        <v>7993.1092823114159</v>
      </c>
      <c r="J50" s="88">
        <f>(Windgutachten_E101!$D12)*$F$11</f>
        <v>117989.99999999997</v>
      </c>
      <c r="K50" s="87">
        <f t="shared" si="12"/>
        <v>6.7743955270034908</v>
      </c>
      <c r="L50" s="74">
        <f t="shared" si="7"/>
        <v>-32.868410517886318</v>
      </c>
      <c r="M50" s="87">
        <f t="shared" si="13"/>
        <v>8413.7992445383334</v>
      </c>
      <c r="N50" s="17">
        <f t="shared" si="14"/>
        <v>124199.99999999997</v>
      </c>
      <c r="O50" s="17">
        <f t="shared" si="4"/>
        <v>2627.2079720533966</v>
      </c>
      <c r="P50" s="88">
        <f t="shared" si="5"/>
        <v>38781.437570054055</v>
      </c>
      <c r="Q50" s="89" t="str">
        <f t="shared" si="15"/>
        <v>ind.</v>
      </c>
      <c r="R50" s="17">
        <f t="shared" si="9"/>
        <v>177.97745934386467</v>
      </c>
      <c r="S50" s="17">
        <f t="shared" si="10"/>
        <v>177.97745934386467</v>
      </c>
      <c r="T50" s="90" t="str">
        <f t="shared" si="16"/>
        <v>kap.</v>
      </c>
      <c r="U50" s="25"/>
      <c r="V50" s="25"/>
      <c r="W50" s="25"/>
      <c r="X50" s="25"/>
      <c r="Y50" s="25"/>
      <c r="Z50" s="25"/>
    </row>
    <row r="51" spans="1:26">
      <c r="A51" s="25"/>
      <c r="B51" s="25"/>
      <c r="C51" s="25"/>
      <c r="D51" s="25"/>
      <c r="E51" s="25"/>
      <c r="F51" s="25"/>
      <c r="G51" s="25"/>
      <c r="H51" s="86">
        <v>10</v>
      </c>
      <c r="I51" s="87">
        <f>((Windgutachten_E101!$O13*1000)/Windgutachten_E101!$U$30)*$F$11</f>
        <v>8056.314495554604</v>
      </c>
      <c r="J51" s="88">
        <f>(Windgutachten_E101!$D13)*$F$11</f>
        <v>161459.99999999994</v>
      </c>
      <c r="K51" s="87">
        <f t="shared" si="12"/>
        <v>4.989665858760441</v>
      </c>
      <c r="L51" s="74">
        <f t="shared" si="7"/>
        <v>-32.868410517886318</v>
      </c>
      <c r="M51" s="87">
        <f t="shared" si="13"/>
        <v>8480.3310479522152</v>
      </c>
      <c r="N51" s="17">
        <f t="shared" si="14"/>
        <v>169957.89473684205</v>
      </c>
      <c r="O51" s="17">
        <f t="shared" ref="O51:O82" si="17">SQRT((($M51)^2)-(($I51)^2))</f>
        <v>2647.9825210108688</v>
      </c>
      <c r="P51" s="88">
        <f t="shared" ref="P51:P82" si="18">SQRT((($N51)^2)-(($J51)^2))</f>
        <v>53069.335622179227</v>
      </c>
      <c r="Q51" s="89" t="str">
        <f t="shared" si="15"/>
        <v>ind.</v>
      </c>
      <c r="R51" s="17">
        <f t="shared" si="9"/>
        <v>132.1254797968233</v>
      </c>
      <c r="S51" s="17">
        <f t="shared" si="10"/>
        <v>132.1254797968233</v>
      </c>
      <c r="T51" s="90" t="str">
        <f t="shared" si="16"/>
        <v>kap.</v>
      </c>
      <c r="U51" s="25"/>
      <c r="V51" s="25"/>
      <c r="W51" s="25"/>
      <c r="X51" s="25"/>
      <c r="Y51" s="25"/>
      <c r="Z51" s="25"/>
    </row>
    <row r="52" spans="1:26">
      <c r="A52" s="25"/>
      <c r="B52" s="25"/>
      <c r="C52" s="25"/>
      <c r="D52" s="25"/>
      <c r="E52" s="25"/>
      <c r="F52" s="25"/>
      <c r="G52" s="25"/>
      <c r="H52" s="86">
        <v>11</v>
      </c>
      <c r="I52" s="87">
        <f>((Windgutachten_E101!$O14*1000)/Windgutachten_E101!$U$30)*$F$11</f>
        <v>6892.6857625054909</v>
      </c>
      <c r="J52" s="88">
        <f>(Windgutachten_E101!$D14)*$F$11</f>
        <v>197822.99999999991</v>
      </c>
      <c r="K52" s="87">
        <f t="shared" si="12"/>
        <v>3.4842691509609574</v>
      </c>
      <c r="L52" s="74">
        <f t="shared" si="7"/>
        <v>-32.868410517886367</v>
      </c>
      <c r="M52" s="87">
        <f t="shared" si="13"/>
        <v>7255.4586973742016</v>
      </c>
      <c r="N52" s="17">
        <f t="shared" si="14"/>
        <v>208234.73684210519</v>
      </c>
      <c r="O52" s="17">
        <f t="shared" si="17"/>
        <v>2265.5162521282095</v>
      </c>
      <c r="P52" s="88">
        <f t="shared" si="18"/>
        <v>65021.275738798329</v>
      </c>
      <c r="Q52" s="89" t="str">
        <f t="shared" si="15"/>
        <v>ind.</v>
      </c>
      <c r="R52" s="17">
        <f t="shared" si="9"/>
        <v>78.936683882910003</v>
      </c>
      <c r="S52" s="17">
        <f t="shared" si="10"/>
        <v>78.936683882910003</v>
      </c>
      <c r="T52" s="90" t="str">
        <f t="shared" si="16"/>
        <v>kap.</v>
      </c>
      <c r="U52" s="25"/>
      <c r="V52" s="25"/>
      <c r="W52" s="25"/>
      <c r="X52" s="25"/>
      <c r="Y52" s="25"/>
      <c r="Z52" s="25"/>
    </row>
    <row r="53" spans="1:26">
      <c r="A53" s="25"/>
      <c r="B53" s="25"/>
      <c r="C53" s="25"/>
      <c r="D53" s="25"/>
      <c r="E53" s="25"/>
      <c r="F53" s="25"/>
      <c r="G53" s="25"/>
      <c r="H53" s="86">
        <v>12</v>
      </c>
      <c r="I53" s="87">
        <f>((Windgutachten_E101!$O15*1000)/Windgutachten_E101!$U$30)*$F$11</f>
        <v>4837.4496992443119</v>
      </c>
      <c r="J53" s="88">
        <f>(Windgutachten_E101!$D15)*$F$11</f>
        <v>209346.00000000015</v>
      </c>
      <c r="K53" s="87">
        <f t="shared" si="12"/>
        <v>2.3107437922120835</v>
      </c>
      <c r="L53" s="74">
        <f t="shared" si="7"/>
        <v>-32.868410517886346</v>
      </c>
      <c r="M53" s="87">
        <f t="shared" si="13"/>
        <v>5092.0523149940127</v>
      </c>
      <c r="N53" s="17">
        <f t="shared" si="14"/>
        <v>220364.21052631596</v>
      </c>
      <c r="O53" s="17">
        <f t="shared" si="17"/>
        <v>1589.9928257438778</v>
      </c>
      <c r="P53" s="88">
        <f t="shared" si="18"/>
        <v>68808.702682774398</v>
      </c>
      <c r="Q53" s="89" t="str">
        <f t="shared" si="15"/>
        <v>ind.</v>
      </c>
      <c r="R53" s="17">
        <f t="shared" si="9"/>
        <v>36.740660517494128</v>
      </c>
      <c r="S53" s="17">
        <f t="shared" si="10"/>
        <v>36.740660517494128</v>
      </c>
      <c r="T53" s="90" t="str">
        <f t="shared" si="16"/>
        <v>kap.</v>
      </c>
      <c r="U53" s="25"/>
      <c r="V53" s="25"/>
      <c r="W53" s="25"/>
      <c r="X53" s="25"/>
      <c r="Y53" s="25"/>
      <c r="Z53" s="25"/>
    </row>
    <row r="54" spans="1:26">
      <c r="A54" s="25"/>
      <c r="B54" s="25"/>
      <c r="C54" s="25"/>
      <c r="D54" s="25"/>
      <c r="E54" s="25"/>
      <c r="F54" s="25"/>
      <c r="G54" s="25"/>
      <c r="H54" s="86">
        <v>13</v>
      </c>
      <c r="I54" s="87">
        <f>((Windgutachten_E101!$O16*1000)/Windgutachten_E101!$U$30)*$F$11</f>
        <v>3067.0313518632643</v>
      </c>
      <c r="J54" s="88">
        <f>(Windgutachten_E101!$D16)*$F$11</f>
        <v>210449.99999999991</v>
      </c>
      <c r="K54" s="87">
        <f t="shared" si="12"/>
        <v>1.4573681881032385</v>
      </c>
      <c r="L54" s="74">
        <f t="shared" si="7"/>
        <v>-32.868410517886311</v>
      </c>
      <c r="M54" s="87">
        <f t="shared" si="13"/>
        <v>3228.4540545929099</v>
      </c>
      <c r="N54" s="17">
        <f t="shared" si="14"/>
        <v>221526.31578947359</v>
      </c>
      <c r="O54" s="17">
        <f t="shared" si="17"/>
        <v>1008.0844554426963</v>
      </c>
      <c r="P54" s="88">
        <f t="shared" si="18"/>
        <v>69171.569934891711</v>
      </c>
      <c r="Q54" s="89" t="str">
        <f t="shared" si="15"/>
        <v>ind.</v>
      </c>
      <c r="R54" s="17">
        <f t="shared" si="9"/>
        <v>14.691502162835627</v>
      </c>
      <c r="S54" s="17">
        <f t="shared" si="10"/>
        <v>14.691502162835629</v>
      </c>
      <c r="T54" s="90" t="str">
        <f t="shared" si="16"/>
        <v>kap.</v>
      </c>
      <c r="U54" s="25"/>
      <c r="V54" s="25"/>
      <c r="W54" s="25"/>
      <c r="X54" s="25"/>
      <c r="Y54" s="25"/>
      <c r="Z54" s="25"/>
    </row>
    <row r="55" spans="1:26">
      <c r="A55" s="25"/>
      <c r="B55" s="25"/>
      <c r="C55" s="25"/>
      <c r="D55" s="25"/>
      <c r="E55" s="25"/>
      <c r="F55" s="25"/>
      <c r="G55" s="25"/>
      <c r="H55" s="86">
        <v>14</v>
      </c>
      <c r="I55" s="87">
        <f>((Windgutachten_E101!$O17*1000)/Windgutachten_E101!$U$30)*$F$11</f>
        <v>1841.4586512046612</v>
      </c>
      <c r="J55" s="88">
        <f>(Windgutachten_E101!$D17)*$F$11</f>
        <v>210449.99999999991</v>
      </c>
      <c r="K55" s="87">
        <f t="shared" si="12"/>
        <v>0.87501005046550817</v>
      </c>
      <c r="L55" s="74">
        <f t="shared" si="7"/>
        <v>-32.868410517886311</v>
      </c>
      <c r="M55" s="87">
        <f t="shared" si="13"/>
        <v>1938.3775275838541</v>
      </c>
      <c r="N55" s="17">
        <f t="shared" si="14"/>
        <v>221526.31578947359</v>
      </c>
      <c r="O55" s="17">
        <f t="shared" si="17"/>
        <v>605.25818899508045</v>
      </c>
      <c r="P55" s="88">
        <f t="shared" si="18"/>
        <v>69171.569934891711</v>
      </c>
      <c r="Q55" s="89" t="str">
        <f t="shared" si="15"/>
        <v>ind.</v>
      </c>
      <c r="R55" s="17">
        <f t="shared" si="9"/>
        <v>5.2960699849724762</v>
      </c>
      <c r="S55" s="17">
        <f t="shared" si="10"/>
        <v>5.2960699849724762</v>
      </c>
      <c r="T55" s="90" t="str">
        <f t="shared" si="16"/>
        <v>kap.</v>
      </c>
      <c r="U55" s="25"/>
      <c r="V55" s="25"/>
      <c r="W55" s="25"/>
      <c r="X55" s="25"/>
      <c r="Y55" s="25"/>
      <c r="Z55" s="25"/>
    </row>
    <row r="56" spans="1:26">
      <c r="A56" s="25"/>
      <c r="B56" s="25"/>
      <c r="C56" s="25"/>
      <c r="D56" s="25"/>
      <c r="E56" s="25"/>
      <c r="F56" s="25"/>
      <c r="G56" s="25"/>
      <c r="H56" s="86">
        <v>15</v>
      </c>
      <c r="I56" s="87">
        <f>((Windgutachten_E101!$O18*1000)/Windgutachten_E101!$U$30)*$F$11</f>
        <v>1053.3865936753582</v>
      </c>
      <c r="J56" s="88">
        <f>(Windgutachten_E101!$D18)*$F$11</f>
        <v>210449.99999999991</v>
      </c>
      <c r="K56" s="87">
        <f t="shared" si="12"/>
        <v>0.50054007777398835</v>
      </c>
      <c r="L56" s="74">
        <f t="shared" si="7"/>
        <v>-32.868410517886311</v>
      </c>
      <c r="M56" s="87">
        <f t="shared" si="13"/>
        <v>1108.8279933424824</v>
      </c>
      <c r="N56" s="17">
        <f t="shared" si="14"/>
        <v>221526.31578947359</v>
      </c>
      <c r="O56" s="17">
        <f t="shared" si="17"/>
        <v>346.23142994959591</v>
      </c>
      <c r="P56" s="88">
        <f t="shared" si="18"/>
        <v>69171.569934891711</v>
      </c>
      <c r="Q56" s="89" t="str">
        <f t="shared" si="15"/>
        <v>ind.</v>
      </c>
      <c r="R56" s="17">
        <f t="shared" si="9"/>
        <v>1.7330270687477003</v>
      </c>
      <c r="S56" s="17">
        <f t="shared" si="10"/>
        <v>1.7330270687477003</v>
      </c>
      <c r="T56" s="90" t="str">
        <f t="shared" si="16"/>
        <v>kap.</v>
      </c>
      <c r="U56" s="25"/>
      <c r="V56" s="25"/>
      <c r="W56" s="25"/>
      <c r="X56" s="25"/>
      <c r="Y56" s="25"/>
      <c r="Z56" s="25"/>
    </row>
    <row r="57" spans="1:26">
      <c r="A57" s="25"/>
      <c r="B57" s="25"/>
      <c r="C57" s="25"/>
      <c r="D57" s="25"/>
      <c r="E57" s="25"/>
      <c r="F57" s="25"/>
      <c r="G57" s="25"/>
      <c r="H57" s="86">
        <v>16</v>
      </c>
      <c r="I57" s="87">
        <f>((Windgutachten_E101!$O19*1000)/Windgutachten_E101!$U$30)*$F$11</f>
        <v>574.4899567368567</v>
      </c>
      <c r="J57" s="88">
        <f>(Windgutachten_E101!$D19)*$F$11</f>
        <v>210450</v>
      </c>
      <c r="K57" s="87">
        <f t="shared" si="12"/>
        <v>0.27298168531093214</v>
      </c>
      <c r="L57" s="74">
        <f t="shared" si="7"/>
        <v>-32.868410517886346</v>
      </c>
      <c r="M57" s="87">
        <f t="shared" si="13"/>
        <v>604.72627024932285</v>
      </c>
      <c r="N57" s="17">
        <f t="shared" si="14"/>
        <v>221526.31578947371</v>
      </c>
      <c r="O57" s="17">
        <f t="shared" si="17"/>
        <v>188.82571736429759</v>
      </c>
      <c r="P57" s="88">
        <f t="shared" si="18"/>
        <v>69171.569934891813</v>
      </c>
      <c r="Q57" s="89" t="str">
        <f t="shared" si="15"/>
        <v>ind.</v>
      </c>
      <c r="R57" s="17">
        <f t="shared" si="9"/>
        <v>0.5154596255615167</v>
      </c>
      <c r="S57" s="17">
        <f t="shared" si="10"/>
        <v>0.5154596255615167</v>
      </c>
      <c r="T57" s="90" t="str">
        <f t="shared" si="16"/>
        <v>kap.</v>
      </c>
      <c r="U57" s="25"/>
      <c r="V57" s="25"/>
      <c r="W57" s="25"/>
      <c r="X57" s="25"/>
      <c r="Y57" s="25"/>
      <c r="Z57" s="25"/>
    </row>
    <row r="58" spans="1:26">
      <c r="A58" s="25"/>
      <c r="B58" s="25"/>
      <c r="C58" s="25"/>
      <c r="D58" s="25"/>
      <c r="E58" s="25"/>
      <c r="F58" s="25"/>
      <c r="G58" s="25"/>
      <c r="H58" s="86">
        <v>17</v>
      </c>
      <c r="I58" s="87">
        <f>((Windgutachten_E101!$O20*1000)/Windgutachten_E101!$U$30)*$F$11</f>
        <v>298.86871439706374</v>
      </c>
      <c r="J58" s="88">
        <f>(Windgutachten_E101!$D20)*$F$11</f>
        <v>210450</v>
      </c>
      <c r="K58" s="87">
        <f t="shared" si="12"/>
        <v>0.14201411945690842</v>
      </c>
      <c r="L58" s="74">
        <f t="shared" si="7"/>
        <v>-32.868410517886346</v>
      </c>
      <c r="M58" s="87">
        <f t="shared" si="13"/>
        <v>314.59864673375131</v>
      </c>
      <c r="N58" s="17">
        <f t="shared" si="14"/>
        <v>221526.31578947371</v>
      </c>
      <c r="O58" s="17">
        <f t="shared" si="17"/>
        <v>98.233395957556098</v>
      </c>
      <c r="P58" s="88">
        <f t="shared" si="18"/>
        <v>69171.569934891813</v>
      </c>
      <c r="Q58" s="89" t="str">
        <f t="shared" si="15"/>
        <v>ind.</v>
      </c>
      <c r="R58" s="17">
        <f t="shared" si="9"/>
        <v>0.13950529228174141</v>
      </c>
      <c r="S58" s="17">
        <f t="shared" si="10"/>
        <v>0.13950529228174141</v>
      </c>
      <c r="T58" s="90" t="str">
        <f t="shared" si="16"/>
        <v>kap.</v>
      </c>
      <c r="U58" s="25"/>
      <c r="V58" s="25"/>
      <c r="W58" s="25"/>
      <c r="X58" s="25"/>
      <c r="Y58" s="25"/>
      <c r="Z58" s="25"/>
    </row>
    <row r="59" spans="1:26">
      <c r="A59" s="25"/>
      <c r="B59" s="25"/>
      <c r="C59" s="25"/>
      <c r="D59" s="25"/>
      <c r="E59" s="25"/>
      <c r="F59" s="25"/>
      <c r="G59" s="25"/>
      <c r="H59" s="86">
        <v>18</v>
      </c>
      <c r="I59" s="87">
        <f>((Windgutachten_E101!$O21*1000)/Windgutachten_E101!$U$30)*$F$11</f>
        <v>148.38023574513375</v>
      </c>
      <c r="J59" s="88">
        <f>(Windgutachten_E101!$D21)*$F$11</f>
        <v>210450</v>
      </c>
      <c r="K59" s="87">
        <f t="shared" si="12"/>
        <v>7.0506170465732362E-2</v>
      </c>
      <c r="L59" s="74">
        <f t="shared" si="7"/>
        <v>-32.868410517886346</v>
      </c>
      <c r="M59" s="87">
        <f t="shared" si="13"/>
        <v>156.1897218369829</v>
      </c>
      <c r="N59" s="17">
        <f t="shared" si="14"/>
        <v>221526.31578947371</v>
      </c>
      <c r="O59" s="17">
        <f t="shared" si="17"/>
        <v>48.770225012118061</v>
      </c>
      <c r="P59" s="88">
        <f t="shared" si="18"/>
        <v>69171.569934891813</v>
      </c>
      <c r="Q59" s="89" t="str">
        <f t="shared" si="15"/>
        <v>ind.</v>
      </c>
      <c r="R59" s="17">
        <f t="shared" si="9"/>
        <v>3.4386017983565172E-2</v>
      </c>
      <c r="S59" s="17">
        <f t="shared" si="10"/>
        <v>3.4386017983565172E-2</v>
      </c>
      <c r="T59" s="90" t="str">
        <f t="shared" si="16"/>
        <v>kap.</v>
      </c>
      <c r="U59" s="25"/>
      <c r="V59" s="25"/>
      <c r="W59" s="25"/>
      <c r="X59" s="25"/>
      <c r="Y59" s="25"/>
      <c r="Z59" s="25"/>
    </row>
    <row r="60" spans="1:26">
      <c r="A60" s="25"/>
      <c r="B60" s="25"/>
      <c r="C60" s="25"/>
      <c r="D60" s="25"/>
      <c r="E60" s="25"/>
      <c r="F60" s="25"/>
      <c r="G60" s="25"/>
      <c r="H60" s="86">
        <v>19</v>
      </c>
      <c r="I60" s="87">
        <f>((Windgutachten_E101!$O22*1000)/Windgutachten_E101!$U$30)*$F$11</f>
        <v>70.328587730796912</v>
      </c>
      <c r="J60" s="88">
        <f>(Windgutachten_E101!$D22)*$F$11</f>
        <v>210450</v>
      </c>
      <c r="K60" s="87">
        <f t="shared" si="12"/>
        <v>3.3418193267187889E-2</v>
      </c>
      <c r="L60" s="74">
        <f t="shared" si="7"/>
        <v>-32.868410517886346</v>
      </c>
      <c r="M60" s="87">
        <f t="shared" si="13"/>
        <v>74.030092348207276</v>
      </c>
      <c r="N60" s="17">
        <f t="shared" si="14"/>
        <v>221526.31578947371</v>
      </c>
      <c r="O60" s="17">
        <f t="shared" si="17"/>
        <v>23.115888926790159</v>
      </c>
      <c r="P60" s="88">
        <f t="shared" si="18"/>
        <v>69171.569934891813</v>
      </c>
      <c r="Q60" s="89" t="str">
        <f t="shared" si="15"/>
        <v>ind.</v>
      </c>
      <c r="R60" s="17">
        <f t="shared" si="9"/>
        <v>7.7249124369832131E-3</v>
      </c>
      <c r="S60" s="17">
        <f t="shared" si="10"/>
        <v>7.7249124369832131E-3</v>
      </c>
      <c r="T60" s="90" t="str">
        <f t="shared" si="16"/>
        <v>kap.</v>
      </c>
      <c r="U60" s="25"/>
      <c r="V60" s="25"/>
      <c r="W60" s="25"/>
      <c r="X60" s="25"/>
      <c r="Y60" s="25"/>
      <c r="Z60" s="25"/>
    </row>
    <row r="61" spans="1:26">
      <c r="A61" s="25"/>
      <c r="B61" s="25"/>
      <c r="C61" s="25"/>
      <c r="D61" s="25"/>
      <c r="E61" s="25"/>
      <c r="F61" s="25"/>
      <c r="G61" s="25"/>
      <c r="H61" s="86">
        <v>20</v>
      </c>
      <c r="I61" s="87">
        <f>((Windgutachten_E101!$O23*1000)/Windgutachten_E101!$U$30)*$F$11</f>
        <v>31.833583861215651</v>
      </c>
      <c r="J61" s="88">
        <f>(Windgutachten_E101!$D23)*$F$11</f>
        <v>210450</v>
      </c>
      <c r="K61" s="87">
        <f t="shared" si="12"/>
        <v>1.5126435667006725E-2</v>
      </c>
      <c r="L61" s="74">
        <f t="shared" si="7"/>
        <v>-32.868410517886346</v>
      </c>
      <c r="M61" s="87">
        <f t="shared" si="13"/>
        <v>33.509035643384898</v>
      </c>
      <c r="N61" s="17">
        <f t="shared" si="14"/>
        <v>221526.31578947371</v>
      </c>
      <c r="O61" s="17">
        <f t="shared" si="17"/>
        <v>10.463193026059971</v>
      </c>
      <c r="P61" s="88">
        <f t="shared" si="18"/>
        <v>69171.569934891813</v>
      </c>
      <c r="Q61" s="89" t="str">
        <f t="shared" si="15"/>
        <v>ind.</v>
      </c>
      <c r="R61" s="17">
        <f t="shared" si="9"/>
        <v>1.5827081618016948E-3</v>
      </c>
      <c r="S61" s="17">
        <f t="shared" si="10"/>
        <v>1.5827081618016948E-3</v>
      </c>
      <c r="T61" s="90" t="str">
        <f t="shared" si="16"/>
        <v>kap.</v>
      </c>
      <c r="U61" s="25"/>
      <c r="V61" s="25"/>
      <c r="W61" s="25"/>
      <c r="X61" s="25"/>
      <c r="Y61" s="25"/>
      <c r="Z61" s="25"/>
    </row>
    <row r="62" spans="1:26">
      <c r="A62" s="25"/>
      <c r="B62" s="25"/>
      <c r="C62" s="25"/>
      <c r="D62" s="25"/>
      <c r="E62" s="25"/>
      <c r="F62" s="25"/>
      <c r="G62" s="25"/>
      <c r="H62" s="86">
        <v>21</v>
      </c>
      <c r="I62" s="87">
        <f>((Windgutachten_E101!$O24*1000)/Windgutachten_E101!$U$30)*$F$11</f>
        <v>13.764306658271781</v>
      </c>
      <c r="J62" s="88">
        <f>(Windgutachten_E101!$D24)*$F$11</f>
        <v>210450</v>
      </c>
      <c r="K62" s="87">
        <f t="shared" si="12"/>
        <v>6.5404165636834309E-3</v>
      </c>
      <c r="L62" s="74">
        <f t="shared" si="7"/>
        <v>-32.868410517886346</v>
      </c>
      <c r="M62" s="87">
        <f t="shared" si="13"/>
        <v>14.488743850812401</v>
      </c>
      <c r="N62" s="17">
        <f t="shared" si="14"/>
        <v>221526.31578947371</v>
      </c>
      <c r="O62" s="17">
        <f t="shared" si="17"/>
        <v>4.5241088173815278</v>
      </c>
      <c r="P62" s="88">
        <f t="shared" si="18"/>
        <v>69171.569934891813</v>
      </c>
      <c r="Q62" s="89" t="str">
        <f t="shared" si="15"/>
        <v>ind.</v>
      </c>
      <c r="R62" s="17">
        <f t="shared" si="9"/>
        <v>2.9589556245108371E-4</v>
      </c>
      <c r="S62" s="17">
        <f t="shared" si="10"/>
        <v>2.9589556245108371E-4</v>
      </c>
      <c r="T62" s="90" t="str">
        <f t="shared" si="16"/>
        <v>kap.</v>
      </c>
      <c r="U62" s="25"/>
      <c r="V62" s="25"/>
      <c r="W62" s="25"/>
      <c r="X62" s="25"/>
      <c r="Y62" s="25"/>
      <c r="Z62" s="25"/>
    </row>
    <row r="63" spans="1:26">
      <c r="A63" s="25"/>
      <c r="B63" s="25"/>
      <c r="C63" s="25"/>
      <c r="D63" s="25"/>
      <c r="E63" s="25"/>
      <c r="F63" s="25"/>
      <c r="G63" s="25"/>
      <c r="H63" s="86">
        <v>22</v>
      </c>
      <c r="I63" s="87">
        <f>((Windgutachten_E101!$O25*1000)/Windgutachten_E101!$U$30)*$F$11</f>
        <v>5.6864240928117002</v>
      </c>
      <c r="J63" s="88">
        <f>(Windgutachten_E101!$D25)*$F$11</f>
        <v>210450</v>
      </c>
      <c r="K63" s="87">
        <f t="shared" si="12"/>
        <v>2.7020309302977904E-3</v>
      </c>
      <c r="L63" s="74">
        <f t="shared" si="7"/>
        <v>-32.868410517886346</v>
      </c>
      <c r="M63" s="87">
        <f t="shared" si="13"/>
        <v>5.9857095713807373</v>
      </c>
      <c r="N63" s="17">
        <f t="shared" si="14"/>
        <v>221526.31578947371</v>
      </c>
      <c r="O63" s="17">
        <f t="shared" si="17"/>
        <v>1.8690372146133438</v>
      </c>
      <c r="P63" s="88">
        <f t="shared" si="18"/>
        <v>69171.569934891813</v>
      </c>
      <c r="Q63" s="89" t="str">
        <f t="shared" si="15"/>
        <v>ind.</v>
      </c>
      <c r="R63" s="17">
        <f t="shared" si="9"/>
        <v>5.0501963637628843E-5</v>
      </c>
      <c r="S63" s="17">
        <f t="shared" si="10"/>
        <v>5.0501963637628843E-5</v>
      </c>
      <c r="T63" s="90" t="str">
        <f t="shared" si="16"/>
        <v>kap.</v>
      </c>
      <c r="U63" s="25"/>
      <c r="V63" s="25"/>
      <c r="W63" s="25"/>
      <c r="X63" s="25"/>
      <c r="Y63" s="25"/>
      <c r="Z63" s="25"/>
    </row>
    <row r="64" spans="1:26">
      <c r="A64" s="25"/>
      <c r="B64" s="25"/>
      <c r="C64" s="25"/>
      <c r="D64" s="25"/>
      <c r="E64" s="25"/>
      <c r="F64" s="25"/>
      <c r="G64" s="25"/>
      <c r="H64" s="86">
        <v>23</v>
      </c>
      <c r="I64" s="87">
        <f>((Windgutachten_E101!$O26*1000)/Windgutachten_E101!$U$30)*$F$11</f>
        <v>2.2450585795617908</v>
      </c>
      <c r="J64" s="88">
        <f>(Windgutachten_E101!$D26)*$F$11</f>
        <v>210450.00000000003</v>
      </c>
      <c r="K64" s="87">
        <f t="shared" si="12"/>
        <v>1.0667895364988313E-3</v>
      </c>
      <c r="L64" s="74">
        <f t="shared" si="7"/>
        <v>-32.868410517886346</v>
      </c>
      <c r="M64" s="87">
        <f t="shared" si="13"/>
        <v>2.3632195574334642</v>
      </c>
      <c r="N64" s="17">
        <f t="shared" si="14"/>
        <v>221526.31578947374</v>
      </c>
      <c r="O64" s="17">
        <f t="shared" si="17"/>
        <v>0.73791507029739756</v>
      </c>
      <c r="P64" s="88">
        <f t="shared" si="18"/>
        <v>69171.569934891813</v>
      </c>
      <c r="Q64" s="89" t="str">
        <f t="shared" si="15"/>
        <v>ind.</v>
      </c>
      <c r="R64" s="17">
        <f t="shared" si="9"/>
        <v>7.8720007581806346E-6</v>
      </c>
      <c r="S64" s="17">
        <f t="shared" si="10"/>
        <v>7.8720007581806346E-6</v>
      </c>
      <c r="T64" s="90" t="str">
        <f t="shared" si="16"/>
        <v>kap.</v>
      </c>
      <c r="U64" s="25"/>
      <c r="V64" s="25"/>
      <c r="W64" s="25"/>
      <c r="X64" s="25"/>
      <c r="Y64" s="25"/>
      <c r="Z64" s="25"/>
    </row>
    <row r="65" spans="1:26">
      <c r="A65" s="25"/>
      <c r="B65" s="25"/>
      <c r="C65" s="25"/>
      <c r="D65" s="25"/>
      <c r="E65" s="25"/>
      <c r="F65" s="25"/>
      <c r="G65" s="25"/>
      <c r="H65" s="86">
        <v>24</v>
      </c>
      <c r="I65" s="87">
        <f>((Windgutachten_E101!$O27*1000)/Windgutachten_E101!$U$30)*$F$11</f>
        <v>0.84721931030438191</v>
      </c>
      <c r="J65" s="88">
        <f>(Windgutachten_E101!$D27)*$F$11</f>
        <v>210450</v>
      </c>
      <c r="K65" s="87">
        <f t="shared" si="12"/>
        <v>4.0257510587045949E-4</v>
      </c>
      <c r="L65" s="74">
        <f t="shared" si="7"/>
        <v>-32.868410517886346</v>
      </c>
      <c r="M65" s="87">
        <f t="shared" si="13"/>
        <v>0.89180980032040202</v>
      </c>
      <c r="N65" s="17">
        <f t="shared" si="14"/>
        <v>221526.31578947371</v>
      </c>
      <c r="O65" s="17">
        <f t="shared" si="17"/>
        <v>0.27846752089764931</v>
      </c>
      <c r="P65" s="88">
        <f t="shared" si="18"/>
        <v>69171.569934891813</v>
      </c>
      <c r="Q65" s="89" t="str">
        <f t="shared" si="15"/>
        <v>ind.</v>
      </c>
      <c r="R65" s="17">
        <f t="shared" si="9"/>
        <v>1.1210409170685542E-6</v>
      </c>
      <c r="S65" s="17">
        <f t="shared" si="10"/>
        <v>1.1210409170685542E-6</v>
      </c>
      <c r="T65" s="90" t="str">
        <f t="shared" si="16"/>
        <v>kap.</v>
      </c>
      <c r="U65" s="25"/>
      <c r="V65" s="25"/>
      <c r="W65" s="25"/>
      <c r="X65" s="25"/>
      <c r="Y65" s="25"/>
      <c r="Z65" s="25"/>
    </row>
    <row r="66" spans="1:26">
      <c r="A66" s="25"/>
      <c r="B66" s="25"/>
      <c r="C66" s="25"/>
      <c r="D66" s="25"/>
      <c r="E66" s="25"/>
      <c r="F66" s="25"/>
      <c r="G66" s="25"/>
      <c r="H66" s="86">
        <v>25</v>
      </c>
      <c r="I66" s="87">
        <f>((Windgutachten_E101!$O28*1000)/Windgutachten_E101!$U$30)*$F$11</f>
        <v>0.30564027624295598</v>
      </c>
      <c r="J66" s="88">
        <f>(Windgutachten_E101!$D28)*$F$11</f>
        <v>210450</v>
      </c>
      <c r="K66" s="17">
        <f t="shared" si="12"/>
        <v>1.4523177773483298E-4</v>
      </c>
      <c r="L66" s="74">
        <f t="shared" si="7"/>
        <v>-32.868410517886346</v>
      </c>
      <c r="M66" s="87">
        <f t="shared" si="13"/>
        <v>0.32172660657153263</v>
      </c>
      <c r="N66" s="17">
        <f t="shared" si="14"/>
        <v>221526.31578947371</v>
      </c>
      <c r="O66" s="17">
        <f t="shared" si="17"/>
        <v>0.10045910070353657</v>
      </c>
      <c r="P66" s="88">
        <f t="shared" si="18"/>
        <v>69171.569934891813</v>
      </c>
      <c r="Q66" s="89" t="str">
        <f t="shared" si="15"/>
        <v>ind.</v>
      </c>
      <c r="R66" s="17">
        <f t="shared" si="9"/>
        <v>1.458985378481722E-7</v>
      </c>
      <c r="S66" s="17">
        <f t="shared" si="10"/>
        <v>1.458985378481722E-7</v>
      </c>
      <c r="T66" s="90" t="str">
        <f t="shared" si="16"/>
        <v>kap.</v>
      </c>
      <c r="U66" s="25"/>
      <c r="V66" s="25"/>
      <c r="W66" s="25"/>
      <c r="X66" s="25"/>
      <c r="Y66" s="25"/>
      <c r="Z66" s="25"/>
    </row>
    <row r="67" spans="1:26">
      <c r="A67" s="25"/>
      <c r="B67" s="25"/>
      <c r="C67" s="75" t="s">
        <v>26</v>
      </c>
      <c r="D67" s="13" t="s">
        <v>24</v>
      </c>
      <c r="E67" s="13" t="s">
        <v>0</v>
      </c>
      <c r="F67" s="13">
        <v>0.96499999999999997</v>
      </c>
      <c r="G67" s="13" t="s">
        <v>28</v>
      </c>
      <c r="H67" s="94">
        <v>2</v>
      </c>
      <c r="I67" s="95">
        <f>((Windgutachten_E101!$O5*1000)/Windgutachten_E101!$U$30)*$F$11</f>
        <v>16.491055659300208</v>
      </c>
      <c r="J67" s="96">
        <f>(Windgutachten_E101!$D5)*$F$11</f>
        <v>206.99999999999997</v>
      </c>
      <c r="K67" s="97">
        <f>(($I67/$J67)*100)</f>
        <v>7.9666935552174927</v>
      </c>
      <c r="L67" s="96">
        <f t="shared" si="7"/>
        <v>-27.176153454804897</v>
      </c>
      <c r="M67" s="95">
        <f>$I67/$F$5</f>
        <v>17.089176849015761</v>
      </c>
      <c r="N67" s="97">
        <f>$J67/$F$5</f>
        <v>214.50777202072535</v>
      </c>
      <c r="O67" s="97">
        <f t="shared" si="17"/>
        <v>4.4816345922887164</v>
      </c>
      <c r="P67" s="96">
        <f t="shared" si="18"/>
        <v>56.254637651446131</v>
      </c>
      <c r="Q67" s="98" t="str">
        <f>IF($G$5="ind.","ind.","kap.")</f>
        <v>ind.</v>
      </c>
      <c r="R67" s="97">
        <f t="shared" si="9"/>
        <v>0.35703809423226329</v>
      </c>
      <c r="S67" s="97">
        <f t="shared" si="10"/>
        <v>0.35703809423226329</v>
      </c>
      <c r="T67" s="99" t="str">
        <f>IF($G$5="ind.","kap."," ")</f>
        <v>kap.</v>
      </c>
      <c r="U67" s="25"/>
      <c r="V67" s="25"/>
      <c r="W67" s="25"/>
      <c r="X67" s="25"/>
      <c r="Y67" s="25"/>
      <c r="Z67" s="25"/>
    </row>
    <row r="68" spans="1:26">
      <c r="A68" s="25"/>
      <c r="B68" s="25"/>
      <c r="C68" s="25"/>
      <c r="D68" s="25"/>
      <c r="E68" s="25"/>
      <c r="F68" s="25"/>
      <c r="G68" s="25"/>
      <c r="H68" s="3">
        <v>3</v>
      </c>
      <c r="I68" s="4">
        <f>((Windgutachten_E101!$O6*1000)/Windgutachten_E101!$U$30)*$F$11</f>
        <v>273.79912880268859</v>
      </c>
      <c r="J68" s="5">
        <f>(Windgutachten_E101!$D6)*$F$11</f>
        <v>2553.0000000000018</v>
      </c>
      <c r="K68" s="4">
        <f t="shared" ref="K68:K131" si="19">(($I68/$J68)*100)</f>
        <v>10.724603556705381</v>
      </c>
      <c r="L68" s="6">
        <f t="shared" si="7"/>
        <v>-27.176153454804908</v>
      </c>
      <c r="M68" s="4">
        <f t="shared" ref="M68:M90" si="20">$I68/$F$5</f>
        <v>283.72966715304517</v>
      </c>
      <c r="N68" s="7">
        <f t="shared" ref="N68:N90" si="21">$J68/$F$5</f>
        <v>2645.5958549222819</v>
      </c>
      <c r="O68" s="7">
        <f t="shared" si="17"/>
        <v>74.408071401337537</v>
      </c>
      <c r="P68" s="5">
        <f t="shared" si="18"/>
        <v>693.8071977011698</v>
      </c>
      <c r="Q68" s="8" t="str">
        <f t="shared" ref="Q68:Q90" si="22">IF($G$5="ind.","ind.","kap.")</f>
        <v>ind.</v>
      </c>
      <c r="R68" s="7">
        <f t="shared" si="9"/>
        <v>7.9799706719837191</v>
      </c>
      <c r="S68" s="7">
        <f t="shared" si="10"/>
        <v>0.53916353184997057</v>
      </c>
      <c r="T68" s="9" t="str">
        <f>IF($G$3="ind.","kap.","ind.")</f>
        <v>kap.</v>
      </c>
      <c r="U68" s="25"/>
      <c r="V68" s="25"/>
      <c r="W68" s="25"/>
      <c r="X68" s="25"/>
      <c r="Y68" s="25"/>
      <c r="Z68" s="25"/>
    </row>
    <row r="69" spans="1:26">
      <c r="A69" s="25"/>
      <c r="B69" s="25"/>
      <c r="C69" s="25"/>
      <c r="D69" s="25"/>
      <c r="E69" s="25"/>
      <c r="F69" s="25"/>
      <c r="G69" s="25"/>
      <c r="H69" s="3">
        <v>4</v>
      </c>
      <c r="I69" s="4">
        <f>((Windgutachten_E101!$O7*1000)/Windgutachten_E101!$U$30)*$F$11</f>
        <v>1000.616507212379</v>
      </c>
      <c r="J69" s="5">
        <f>(Windgutachten_E101!$D7)*$F$11</f>
        <v>8142.0000000000027</v>
      </c>
      <c r="K69" s="4">
        <f t="shared" si="19"/>
        <v>12.28956653417316</v>
      </c>
      <c r="L69" s="6">
        <f t="shared" si="7"/>
        <v>-27.176153454804901</v>
      </c>
      <c r="M69" s="4">
        <f t="shared" si="20"/>
        <v>1036.9082976294083</v>
      </c>
      <c r="N69" s="7">
        <f t="shared" si="21"/>
        <v>8437.3056994818689</v>
      </c>
      <c r="O69" s="7">
        <f t="shared" si="17"/>
        <v>271.92907749414485</v>
      </c>
      <c r="P69" s="5">
        <f t="shared" si="18"/>
        <v>2212.682414290216</v>
      </c>
      <c r="Q69" s="8" t="str">
        <f t="shared" si="22"/>
        <v>ind.</v>
      </c>
      <c r="R69" s="7">
        <f t="shared" si="9"/>
        <v>33.418904904406197</v>
      </c>
      <c r="S69" s="7">
        <f t="shared" si="10"/>
        <v>6.2259971549917337</v>
      </c>
      <c r="T69" s="9" t="str">
        <f t="shared" ref="T69:T90" si="23">IF($G$3="ind.","kap.","ind.")</f>
        <v>kap.</v>
      </c>
      <c r="U69" s="25"/>
      <c r="V69" s="25"/>
      <c r="W69" s="25"/>
      <c r="X69" s="25"/>
      <c r="Y69" s="25"/>
      <c r="Z69" s="25"/>
    </row>
    <row r="70" spans="1:26">
      <c r="A70" s="25"/>
      <c r="B70" s="25"/>
      <c r="C70" s="25"/>
      <c r="D70" s="25"/>
      <c r="E70" s="25"/>
      <c r="F70" s="25"/>
      <c r="G70" s="25"/>
      <c r="H70" s="3">
        <v>5</v>
      </c>
      <c r="I70" s="4">
        <f>((Windgutachten_E101!$O8*1000)/Windgutachten_E101!$U$30)*$F$11</f>
        <v>2250.7984977846695</v>
      </c>
      <c r="J70" s="5">
        <f>(Windgutachten_E101!$D8)*$F$11</f>
        <v>17802</v>
      </c>
      <c r="K70" s="4">
        <f t="shared" si="19"/>
        <v>12.643514761176663</v>
      </c>
      <c r="L70" s="6">
        <f t="shared" si="7"/>
        <v>-27.176153454804879</v>
      </c>
      <c r="M70" s="4">
        <f t="shared" si="20"/>
        <v>2332.4336764607974</v>
      </c>
      <c r="N70" s="7">
        <f t="shared" si="21"/>
        <v>18447.668393782384</v>
      </c>
      <c r="O70" s="7">
        <f t="shared" si="17"/>
        <v>611.68045371640426</v>
      </c>
      <c r="P70" s="5">
        <f t="shared" si="18"/>
        <v>4837.8988380243645</v>
      </c>
      <c r="Q70" s="8" t="str">
        <f t="shared" si="22"/>
        <v>ind.</v>
      </c>
      <c r="R70" s="7">
        <f t="shared" si="9"/>
        <v>77.33790845686589</v>
      </c>
      <c r="S70" s="7">
        <f t="shared" si="10"/>
        <v>16.169863085225515</v>
      </c>
      <c r="T70" s="9" t="str">
        <f t="shared" si="23"/>
        <v>kap.</v>
      </c>
      <c r="U70" s="25"/>
      <c r="V70" s="25"/>
      <c r="W70" s="25"/>
      <c r="X70" s="25"/>
      <c r="Y70" s="25"/>
      <c r="Z70" s="25"/>
    </row>
    <row r="71" spans="1:26">
      <c r="A71" s="25"/>
      <c r="B71" s="25"/>
      <c r="C71" s="25"/>
      <c r="D71" s="25"/>
      <c r="E71" s="25"/>
      <c r="F71" s="25"/>
      <c r="G71" s="25"/>
      <c r="H71" s="3">
        <v>6</v>
      </c>
      <c r="I71" s="4">
        <f>((Windgutachten_E101!$O9*1000)/Windgutachten_E101!$U$30)*$F$11</f>
        <v>3952.3874762760156</v>
      </c>
      <c r="J71" s="5">
        <f>(Windgutachten_E101!$D9)*$F$11</f>
        <v>33050.999999999985</v>
      </c>
      <c r="K71" s="4">
        <f t="shared" si="19"/>
        <v>11.95845050460203</v>
      </c>
      <c r="L71" s="6">
        <f t="shared" si="7"/>
        <v>-27.176153454804918</v>
      </c>
      <c r="M71" s="4">
        <f t="shared" si="20"/>
        <v>4095.7383173844723</v>
      </c>
      <c r="N71" s="7">
        <f t="shared" si="21"/>
        <v>34249.740932642475</v>
      </c>
      <c r="O71" s="7">
        <f t="shared" si="17"/>
        <v>1074.1068856812601</v>
      </c>
      <c r="P71" s="5">
        <f t="shared" si="18"/>
        <v>8981.9904783475704</v>
      </c>
      <c r="Q71" s="8" t="str">
        <f t="shared" si="22"/>
        <v>ind.</v>
      </c>
      <c r="R71" s="7">
        <f t="shared" si="9"/>
        <v>128.44654029071566</v>
      </c>
      <c r="S71" s="7">
        <f t="shared" si="10"/>
        <v>21.035851722589769</v>
      </c>
      <c r="T71" s="9" t="str">
        <f t="shared" si="23"/>
        <v>kap.</v>
      </c>
      <c r="U71" s="25"/>
      <c r="V71" s="25"/>
      <c r="W71" s="25"/>
      <c r="X71" s="25"/>
      <c r="Y71" s="25"/>
      <c r="Z71" s="25"/>
    </row>
    <row r="72" spans="1:26">
      <c r="A72" s="25"/>
      <c r="B72" s="25"/>
      <c r="C72" s="25"/>
      <c r="D72" s="25"/>
      <c r="E72" s="25"/>
      <c r="F72" s="25"/>
      <c r="G72" s="25"/>
      <c r="H72" s="3">
        <v>7</v>
      </c>
      <c r="I72" s="4">
        <f>((Windgutachten_E101!$O10*1000)/Windgutachten_E101!$U$30)*$F$11</f>
        <v>5740.2163115167314</v>
      </c>
      <c r="J72" s="5">
        <f>(Windgutachten_E101!$D10)*$F$11</f>
        <v>54510.000000000007</v>
      </c>
      <c r="K72" s="4">
        <f t="shared" si="19"/>
        <v>10.530574778053074</v>
      </c>
      <c r="L72" s="6">
        <f t="shared" si="7"/>
        <v>-27.176153454804869</v>
      </c>
      <c r="M72" s="4">
        <f t="shared" si="20"/>
        <v>5948.4106855095661</v>
      </c>
      <c r="N72" s="7">
        <f t="shared" si="21"/>
        <v>56487.046632124358</v>
      </c>
      <c r="O72" s="7">
        <f t="shared" si="17"/>
        <v>1559.969993455526</v>
      </c>
      <c r="P72" s="5">
        <f t="shared" si="18"/>
        <v>14813.721248214135</v>
      </c>
      <c r="Q72" s="8" t="str">
        <f t="shared" si="22"/>
        <v>ind.</v>
      </c>
      <c r="R72" s="7">
        <f t="shared" si="9"/>
        <v>164.27380667602375</v>
      </c>
      <c r="S72" s="7">
        <f t="shared" si="10"/>
        <v>8.2768073304712075</v>
      </c>
      <c r="T72" s="9" t="str">
        <f t="shared" si="23"/>
        <v>kap.</v>
      </c>
      <c r="U72" s="25"/>
      <c r="V72" s="25"/>
      <c r="W72" s="25"/>
      <c r="X72" s="25"/>
      <c r="Y72" s="25"/>
      <c r="Z72" s="25"/>
    </row>
    <row r="73" spans="1:26">
      <c r="A73" s="25"/>
      <c r="B73" s="25"/>
      <c r="C73" s="25"/>
      <c r="D73" s="25"/>
      <c r="E73" s="25"/>
      <c r="F73" s="25"/>
      <c r="G73" s="25"/>
      <c r="H73" s="86">
        <v>8</v>
      </c>
      <c r="I73" s="87">
        <f>((Windgutachten_E101!$O11*1000)/Windgutachten_E101!$U$30)*$F$11</f>
        <v>7202.9298556939948</v>
      </c>
      <c r="J73" s="88">
        <f>(Windgutachten_E101!$D11)*$F$11</f>
        <v>82800.000000000015</v>
      </c>
      <c r="K73" s="87">
        <f t="shared" si="19"/>
        <v>8.6991906469734221</v>
      </c>
      <c r="L73" s="74">
        <f t="shared" si="7"/>
        <v>-27.176153454804862</v>
      </c>
      <c r="M73" s="87">
        <f t="shared" si="20"/>
        <v>7464.1760162632072</v>
      </c>
      <c r="N73" s="17">
        <f t="shared" si="21"/>
        <v>85803.10880829017</v>
      </c>
      <c r="O73" s="17">
        <f t="shared" si="17"/>
        <v>1957.4792708253567</v>
      </c>
      <c r="P73" s="88">
        <f t="shared" si="18"/>
        <v>22501.855060578433</v>
      </c>
      <c r="Q73" s="89" t="str">
        <f t="shared" si="22"/>
        <v>ind.</v>
      </c>
      <c r="R73" s="17">
        <f t="shared" si="9"/>
        <v>170.28485364408317</v>
      </c>
      <c r="S73" s="17">
        <f t="shared" si="10"/>
        <v>170.28485364408317</v>
      </c>
      <c r="T73" s="90" t="str">
        <f t="shared" si="23"/>
        <v>kap.</v>
      </c>
      <c r="U73" s="25"/>
      <c r="V73" s="25"/>
      <c r="W73" s="25"/>
      <c r="X73" s="25"/>
      <c r="Y73" s="25"/>
      <c r="Z73" s="25"/>
    </row>
    <row r="74" spans="1:26">
      <c r="A74" s="25"/>
      <c r="B74" s="25"/>
      <c r="C74" s="25"/>
      <c r="D74" s="25"/>
      <c r="E74" s="25"/>
      <c r="F74" s="25"/>
      <c r="G74" s="25"/>
      <c r="H74" s="86">
        <v>9</v>
      </c>
      <c r="I74" s="87">
        <f>((Windgutachten_E101!$O12*1000)/Windgutachten_E101!$U$30)*$F$11</f>
        <v>7993.1092823114159</v>
      </c>
      <c r="J74" s="88">
        <f>(Windgutachten_E101!$D12)*$F$11</f>
        <v>117989.99999999997</v>
      </c>
      <c r="K74" s="87">
        <f t="shared" si="19"/>
        <v>6.7743955270034908</v>
      </c>
      <c r="L74" s="74">
        <f t="shared" si="7"/>
        <v>-27.176153454804886</v>
      </c>
      <c r="M74" s="87">
        <f t="shared" si="20"/>
        <v>8283.0148003227114</v>
      </c>
      <c r="N74" s="17">
        <f t="shared" si="21"/>
        <v>122269.43005181344</v>
      </c>
      <c r="O74" s="17">
        <f t="shared" si="17"/>
        <v>2172.2196443712073</v>
      </c>
      <c r="P74" s="88">
        <f t="shared" si="18"/>
        <v>32065.143461324275</v>
      </c>
      <c r="Q74" s="89" t="str">
        <f t="shared" si="22"/>
        <v>ind.</v>
      </c>
      <c r="R74" s="17">
        <f t="shared" si="9"/>
        <v>147.15475042497445</v>
      </c>
      <c r="S74" s="17">
        <f t="shared" si="10"/>
        <v>147.15475042497445</v>
      </c>
      <c r="T74" s="90" t="str">
        <f t="shared" si="23"/>
        <v>kap.</v>
      </c>
      <c r="U74" s="25"/>
      <c r="V74" s="25"/>
      <c r="W74" s="25"/>
      <c r="X74" s="25"/>
      <c r="Y74" s="25"/>
      <c r="Z74" s="25"/>
    </row>
    <row r="75" spans="1:26">
      <c r="A75" s="25"/>
      <c r="B75" s="25"/>
      <c r="C75" s="25"/>
      <c r="D75" s="25"/>
      <c r="E75" s="25"/>
      <c r="F75" s="25"/>
      <c r="G75" s="25"/>
      <c r="H75" s="86">
        <v>10</v>
      </c>
      <c r="I75" s="87">
        <f>((Windgutachten_E101!$O13*1000)/Windgutachten_E101!$U$30)*$F$11</f>
        <v>8056.314495554604</v>
      </c>
      <c r="J75" s="88">
        <f>(Windgutachten_E101!$D13)*$F$11</f>
        <v>161459.99999999994</v>
      </c>
      <c r="K75" s="87">
        <f t="shared" si="19"/>
        <v>4.989665858760441</v>
      </c>
      <c r="L75" s="74">
        <f t="shared" si="7"/>
        <v>-27.176153454804915</v>
      </c>
      <c r="M75" s="87">
        <f t="shared" si="20"/>
        <v>8348.5124306265334</v>
      </c>
      <c r="N75" s="17">
        <f t="shared" si="21"/>
        <v>167316.06217616575</v>
      </c>
      <c r="O75" s="17">
        <f t="shared" si="17"/>
        <v>2189.3963901136103</v>
      </c>
      <c r="P75" s="88">
        <f t="shared" si="18"/>
        <v>43878.617368127998</v>
      </c>
      <c r="Q75" s="89" t="str">
        <f t="shared" si="22"/>
        <v>ind.</v>
      </c>
      <c r="R75" s="17">
        <f t="shared" si="9"/>
        <v>109.24356419043228</v>
      </c>
      <c r="S75" s="17">
        <f t="shared" si="10"/>
        <v>109.24356419043228</v>
      </c>
      <c r="T75" s="90" t="str">
        <f t="shared" si="23"/>
        <v>kap.</v>
      </c>
      <c r="U75" s="25"/>
      <c r="V75" s="25"/>
      <c r="W75" s="25"/>
      <c r="X75" s="25"/>
      <c r="Y75" s="25"/>
      <c r="Z75" s="25"/>
    </row>
    <row r="76" spans="1:26">
      <c r="A76" s="25"/>
      <c r="B76" s="25"/>
      <c r="C76" s="25"/>
      <c r="D76" s="25"/>
      <c r="E76" s="25"/>
      <c r="F76" s="25"/>
      <c r="G76" s="25"/>
      <c r="H76" s="86">
        <v>11</v>
      </c>
      <c r="I76" s="87">
        <f>((Windgutachten_E101!$O14*1000)/Windgutachten_E101!$U$30)*$F$11</f>
        <v>6892.6857625054909</v>
      </c>
      <c r="J76" s="88">
        <f>(Windgutachten_E101!$D14)*$F$11</f>
        <v>197822.99999999991</v>
      </c>
      <c r="K76" s="87">
        <f t="shared" si="19"/>
        <v>3.4842691509609574</v>
      </c>
      <c r="L76" s="74">
        <f t="shared" si="7"/>
        <v>-27.176153454804876</v>
      </c>
      <c r="M76" s="87">
        <f t="shared" si="20"/>
        <v>7142.6795466378144</v>
      </c>
      <c r="N76" s="17">
        <f t="shared" si="21"/>
        <v>204997.9274611398</v>
      </c>
      <c r="O76" s="17">
        <f t="shared" si="17"/>
        <v>1873.1668599759792</v>
      </c>
      <c r="P76" s="88">
        <f t="shared" si="18"/>
        <v>53760.68204889862</v>
      </c>
      <c r="Q76" s="89" t="str">
        <f t="shared" si="22"/>
        <v>ind.</v>
      </c>
      <c r="R76" s="17">
        <f t="shared" si="9"/>
        <v>65.266175048167057</v>
      </c>
      <c r="S76" s="17">
        <f t="shared" si="10"/>
        <v>65.266175048167057</v>
      </c>
      <c r="T76" s="90" t="str">
        <f t="shared" si="23"/>
        <v>kap.</v>
      </c>
      <c r="U76" s="25"/>
      <c r="V76" s="25"/>
      <c r="W76" s="25"/>
      <c r="X76" s="25"/>
      <c r="Y76" s="25"/>
      <c r="Z76" s="25"/>
    </row>
    <row r="77" spans="1:26">
      <c r="A77" s="25"/>
      <c r="B77" s="25"/>
      <c r="C77" s="25"/>
      <c r="D77" s="25"/>
      <c r="E77" s="25"/>
      <c r="F77" s="25"/>
      <c r="G77" s="25"/>
      <c r="H77" s="86">
        <v>12</v>
      </c>
      <c r="I77" s="87">
        <f>((Windgutachten_E101!$O15*1000)/Windgutachten_E101!$U$30)*$F$11</f>
        <v>4837.4496992443119</v>
      </c>
      <c r="J77" s="88">
        <f>(Windgutachten_E101!$D15)*$F$11</f>
        <v>209346.00000000015</v>
      </c>
      <c r="K77" s="87">
        <f t="shared" si="19"/>
        <v>2.3107437922120835</v>
      </c>
      <c r="L77" s="74">
        <f t="shared" si="7"/>
        <v>-27.176153454804918</v>
      </c>
      <c r="M77" s="87">
        <f t="shared" si="20"/>
        <v>5012.9012427402195</v>
      </c>
      <c r="N77" s="17">
        <f t="shared" si="21"/>
        <v>216938.86010362711</v>
      </c>
      <c r="O77" s="17">
        <f t="shared" si="17"/>
        <v>1314.6327535656301</v>
      </c>
      <c r="P77" s="88">
        <f t="shared" si="18"/>
        <v>56892.190211495945</v>
      </c>
      <c r="Q77" s="89" t="str">
        <f t="shared" si="22"/>
        <v>ind.</v>
      </c>
      <c r="R77" s="17">
        <f t="shared" si="9"/>
        <v>30.377794743404504</v>
      </c>
      <c r="S77" s="17">
        <f t="shared" si="10"/>
        <v>30.377794743404504</v>
      </c>
      <c r="T77" s="90" t="str">
        <f t="shared" si="23"/>
        <v>kap.</v>
      </c>
      <c r="U77" s="25"/>
      <c r="V77" s="25"/>
      <c r="W77" s="25"/>
      <c r="X77" s="25"/>
      <c r="Y77" s="25"/>
      <c r="Z77" s="25"/>
    </row>
    <row r="78" spans="1:26">
      <c r="A78" s="25"/>
      <c r="B78" s="25"/>
      <c r="C78" s="25"/>
      <c r="D78" s="25"/>
      <c r="E78" s="25"/>
      <c r="F78" s="25"/>
      <c r="G78" s="25"/>
      <c r="H78" s="86">
        <v>13</v>
      </c>
      <c r="I78" s="87">
        <f>((Windgutachten_E101!$O16*1000)/Windgutachten_E101!$U$30)*$F$11</f>
        <v>3067.0313518632643</v>
      </c>
      <c r="J78" s="88">
        <f>(Windgutachten_E101!$D16)*$F$11</f>
        <v>210449.99999999991</v>
      </c>
      <c r="K78" s="87">
        <f t="shared" si="19"/>
        <v>1.4573681881032385</v>
      </c>
      <c r="L78" s="74">
        <f t="shared" si="7"/>
        <v>-27.176153454804901</v>
      </c>
      <c r="M78" s="87">
        <f t="shared" si="20"/>
        <v>3178.2708309463878</v>
      </c>
      <c r="N78" s="17">
        <f t="shared" si="21"/>
        <v>218082.90155440406</v>
      </c>
      <c r="O78" s="17">
        <f t="shared" si="17"/>
        <v>833.50114668933679</v>
      </c>
      <c r="P78" s="88">
        <f t="shared" si="18"/>
        <v>57192.214945636893</v>
      </c>
      <c r="Q78" s="89" t="str">
        <f t="shared" si="22"/>
        <v>ind.</v>
      </c>
      <c r="R78" s="17">
        <f t="shared" si="9"/>
        <v>12.147180559326086</v>
      </c>
      <c r="S78" s="17">
        <f t="shared" si="10"/>
        <v>12.147180559326086</v>
      </c>
      <c r="T78" s="90" t="str">
        <f t="shared" si="23"/>
        <v>kap.</v>
      </c>
      <c r="U78" s="25"/>
      <c r="V78" s="25"/>
      <c r="W78" s="25"/>
      <c r="X78" s="25"/>
      <c r="Y78" s="25"/>
      <c r="Z78" s="25"/>
    </row>
    <row r="79" spans="1:26">
      <c r="A79" s="25"/>
      <c r="B79" s="25"/>
      <c r="C79" s="25"/>
      <c r="D79" s="25"/>
      <c r="E79" s="25"/>
      <c r="F79" s="25"/>
      <c r="G79" s="25"/>
      <c r="H79" s="86">
        <v>14</v>
      </c>
      <c r="I79" s="87">
        <f>((Windgutachten_E101!$O17*1000)/Windgutachten_E101!$U$30)*$F$11</f>
        <v>1841.4586512046612</v>
      </c>
      <c r="J79" s="88">
        <f>(Windgutachten_E101!$D17)*$F$11</f>
        <v>210449.99999999991</v>
      </c>
      <c r="K79" s="87">
        <f t="shared" si="19"/>
        <v>0.87501005046550817</v>
      </c>
      <c r="L79" s="74">
        <f t="shared" si="7"/>
        <v>-27.176153454804901</v>
      </c>
      <c r="M79" s="87">
        <f t="shared" si="20"/>
        <v>1908.2473069478356</v>
      </c>
      <c r="N79" s="17">
        <f t="shared" si="21"/>
        <v>218082.90155440406</v>
      </c>
      <c r="O79" s="17">
        <f t="shared" si="17"/>
        <v>500.43762885815914</v>
      </c>
      <c r="P79" s="88">
        <f t="shared" si="18"/>
        <v>57192.214945636893</v>
      </c>
      <c r="Q79" s="89" t="str">
        <f t="shared" si="22"/>
        <v>ind.</v>
      </c>
      <c r="R79" s="17">
        <f t="shared" si="9"/>
        <v>4.3788795488201693</v>
      </c>
      <c r="S79" s="17">
        <f t="shared" si="10"/>
        <v>4.3788795488201693</v>
      </c>
      <c r="T79" s="90" t="str">
        <f t="shared" si="23"/>
        <v>kap.</v>
      </c>
      <c r="U79" s="25"/>
      <c r="V79" s="25"/>
      <c r="W79" s="25"/>
      <c r="X79" s="25"/>
      <c r="Y79" s="25"/>
      <c r="Z79" s="25"/>
    </row>
    <row r="80" spans="1:26">
      <c r="A80" s="25"/>
      <c r="B80" s="25"/>
      <c r="C80" s="25"/>
      <c r="D80" s="25"/>
      <c r="E80" s="25"/>
      <c r="F80" s="25"/>
      <c r="G80" s="25"/>
      <c r="H80" s="86">
        <v>15</v>
      </c>
      <c r="I80" s="87">
        <f>((Windgutachten_E101!$O18*1000)/Windgutachten_E101!$U$30)*$F$11</f>
        <v>1053.3865936753582</v>
      </c>
      <c r="J80" s="88">
        <f>(Windgutachten_E101!$D18)*$F$11</f>
        <v>210449.99999999991</v>
      </c>
      <c r="K80" s="87">
        <f t="shared" si="19"/>
        <v>0.50054007777398835</v>
      </c>
      <c r="L80" s="74">
        <f t="shared" si="7"/>
        <v>-27.176153454804901</v>
      </c>
      <c r="M80" s="87">
        <f t="shared" si="20"/>
        <v>1091.5923250521846</v>
      </c>
      <c r="N80" s="17">
        <f t="shared" si="21"/>
        <v>218082.90155440406</v>
      </c>
      <c r="O80" s="17">
        <f t="shared" si="17"/>
        <v>286.26995716955707</v>
      </c>
      <c r="P80" s="88">
        <f t="shared" si="18"/>
        <v>57192.214945636893</v>
      </c>
      <c r="Q80" s="89" t="str">
        <f t="shared" si="22"/>
        <v>ind.</v>
      </c>
      <c r="R80" s="17">
        <f t="shared" si="9"/>
        <v>1.4328958662600619</v>
      </c>
      <c r="S80" s="17">
        <f t="shared" si="10"/>
        <v>1.4328958662600619</v>
      </c>
      <c r="T80" s="90" t="str">
        <f t="shared" si="23"/>
        <v>kap.</v>
      </c>
      <c r="U80" s="25"/>
      <c r="V80" s="25"/>
      <c r="W80" s="25"/>
      <c r="X80" s="25"/>
      <c r="Y80" s="25"/>
      <c r="Z80" s="25"/>
    </row>
    <row r="81" spans="1:26">
      <c r="A81" s="25"/>
      <c r="B81" s="25"/>
      <c r="C81" s="25"/>
      <c r="D81" s="25"/>
      <c r="E81" s="25"/>
      <c r="F81" s="25"/>
      <c r="G81" s="25"/>
      <c r="H81" s="86">
        <v>16</v>
      </c>
      <c r="I81" s="87">
        <f>((Windgutachten_E101!$O19*1000)/Windgutachten_E101!$U$30)*$F$11</f>
        <v>574.4899567368567</v>
      </c>
      <c r="J81" s="88">
        <f>(Windgutachten_E101!$D19)*$F$11</f>
        <v>210450</v>
      </c>
      <c r="K81" s="87">
        <f t="shared" si="19"/>
        <v>0.27298168531093214</v>
      </c>
      <c r="L81" s="74">
        <f t="shared" si="7"/>
        <v>-27.17615345480489</v>
      </c>
      <c r="M81" s="87">
        <f t="shared" si="20"/>
        <v>595.32638003819352</v>
      </c>
      <c r="N81" s="17">
        <f t="shared" si="21"/>
        <v>218082.90155440415</v>
      </c>
      <c r="O81" s="17">
        <f t="shared" si="17"/>
        <v>156.12427222525065</v>
      </c>
      <c r="P81" s="88">
        <f t="shared" si="18"/>
        <v>57192.214945636893</v>
      </c>
      <c r="Q81" s="89" t="str">
        <f t="shared" si="22"/>
        <v>ind.</v>
      </c>
      <c r="R81" s="17">
        <f t="shared" si="9"/>
        <v>0.42619066949991746</v>
      </c>
      <c r="S81" s="17">
        <f t="shared" si="10"/>
        <v>0.42619066949991746</v>
      </c>
      <c r="T81" s="90" t="str">
        <f t="shared" si="23"/>
        <v>kap.</v>
      </c>
      <c r="U81" s="25"/>
      <c r="V81" s="25"/>
      <c r="W81" s="25"/>
      <c r="X81" s="25"/>
      <c r="Y81" s="25"/>
      <c r="Z81" s="25"/>
    </row>
    <row r="82" spans="1:26">
      <c r="A82" s="25"/>
      <c r="B82" s="25"/>
      <c r="C82" s="25"/>
      <c r="D82" s="25"/>
      <c r="E82" s="25"/>
      <c r="F82" s="25"/>
      <c r="G82" s="25"/>
      <c r="H82" s="86">
        <v>17</v>
      </c>
      <c r="I82" s="87">
        <f>((Windgutachten_E101!$O20*1000)/Windgutachten_E101!$U$30)*$F$11</f>
        <v>298.86871439706374</v>
      </c>
      <c r="J82" s="88">
        <f>(Windgutachten_E101!$D20)*$F$11</f>
        <v>210450</v>
      </c>
      <c r="K82" s="87">
        <f t="shared" si="19"/>
        <v>0.14201411945690842</v>
      </c>
      <c r="L82" s="74">
        <f t="shared" si="7"/>
        <v>-27.17615345480489</v>
      </c>
      <c r="M82" s="87">
        <f t="shared" si="20"/>
        <v>309.70851232856347</v>
      </c>
      <c r="N82" s="17">
        <f t="shared" si="21"/>
        <v>218082.90155440415</v>
      </c>
      <c r="O82" s="17">
        <f t="shared" si="17"/>
        <v>81.221020452948579</v>
      </c>
      <c r="P82" s="88">
        <f t="shared" si="18"/>
        <v>57192.214945636893</v>
      </c>
      <c r="Q82" s="89" t="str">
        <f t="shared" si="22"/>
        <v>ind.</v>
      </c>
      <c r="R82" s="17">
        <f t="shared" si="9"/>
        <v>0.11534531701017038</v>
      </c>
      <c r="S82" s="17">
        <f t="shared" si="10"/>
        <v>0.11534531701017038</v>
      </c>
      <c r="T82" s="90" t="str">
        <f t="shared" si="23"/>
        <v>kap.</v>
      </c>
      <c r="U82" s="25"/>
      <c r="V82" s="25"/>
      <c r="W82" s="25"/>
      <c r="X82" s="25"/>
      <c r="Y82" s="25"/>
      <c r="Z82" s="25"/>
    </row>
    <row r="83" spans="1:26">
      <c r="A83" s="25"/>
      <c r="B83" s="25"/>
      <c r="C83" s="25"/>
      <c r="D83" s="25"/>
      <c r="E83" s="25"/>
      <c r="F83" s="25"/>
      <c r="G83" s="25"/>
      <c r="H83" s="86">
        <v>18</v>
      </c>
      <c r="I83" s="87">
        <f>((Windgutachten_E101!$O21*1000)/Windgutachten_E101!$U$30)*$F$11</f>
        <v>148.38023574513375</v>
      </c>
      <c r="J83" s="88">
        <f>(Windgutachten_E101!$D21)*$F$11</f>
        <v>210450</v>
      </c>
      <c r="K83" s="87">
        <f t="shared" si="19"/>
        <v>7.0506170465732362E-2</v>
      </c>
      <c r="L83" s="74">
        <f t="shared" si="7"/>
        <v>-27.17615345480489</v>
      </c>
      <c r="M83" s="87">
        <f t="shared" si="20"/>
        <v>153.76190232656347</v>
      </c>
      <c r="N83" s="17">
        <f t="shared" si="21"/>
        <v>218082.90155440415</v>
      </c>
      <c r="O83" s="17">
        <f t="shared" ref="O83:O114" si="24">SQRT((($M83)^2)-(($I83)^2))</f>
        <v>40.324040562698777</v>
      </c>
      <c r="P83" s="88">
        <f t="shared" ref="P83:P114" si="25">SQRT((($N83)^2)-(($J83)^2))</f>
        <v>57192.214945636893</v>
      </c>
      <c r="Q83" s="89" t="str">
        <f t="shared" si="22"/>
        <v>ind.</v>
      </c>
      <c r="R83" s="17">
        <f t="shared" si="9"/>
        <v>2.843093677780744E-2</v>
      </c>
      <c r="S83" s="17">
        <f t="shared" si="10"/>
        <v>2.843093677780744E-2</v>
      </c>
      <c r="T83" s="90" t="str">
        <f t="shared" si="23"/>
        <v>kap.</v>
      </c>
      <c r="U83" s="25"/>
      <c r="V83" s="25"/>
      <c r="W83" s="25"/>
      <c r="X83" s="25"/>
      <c r="Y83" s="25"/>
      <c r="Z83" s="25"/>
    </row>
    <row r="84" spans="1:26">
      <c r="A84" s="25"/>
      <c r="B84" s="25"/>
      <c r="C84" s="25"/>
      <c r="D84" s="25"/>
      <c r="E84" s="25"/>
      <c r="F84" s="25"/>
      <c r="G84" s="25"/>
      <c r="H84" s="86">
        <v>19</v>
      </c>
      <c r="I84" s="87">
        <f>((Windgutachten_E101!$O22*1000)/Windgutachten_E101!$U$30)*$F$11</f>
        <v>70.328587730796912</v>
      </c>
      <c r="J84" s="88">
        <f>(Windgutachten_E101!$D22)*$F$11</f>
        <v>210450</v>
      </c>
      <c r="K84" s="87">
        <f t="shared" si="19"/>
        <v>3.3418193267187889E-2</v>
      </c>
      <c r="L84" s="74">
        <f t="shared" ref="L84:L147" si="26">(($P84/$J84)*100)*(-1)</f>
        <v>-27.17615345480489</v>
      </c>
      <c r="M84" s="87">
        <f t="shared" si="20"/>
        <v>72.879365524141875</v>
      </c>
      <c r="N84" s="17">
        <f t="shared" si="21"/>
        <v>218082.90155440415</v>
      </c>
      <c r="O84" s="17">
        <f t="shared" si="24"/>
        <v>19.11260492431845</v>
      </c>
      <c r="P84" s="88">
        <f t="shared" si="25"/>
        <v>57192.214945636893</v>
      </c>
      <c r="Q84" s="89" t="str">
        <f t="shared" si="22"/>
        <v>ind.</v>
      </c>
      <c r="R84" s="17">
        <f t="shared" ref="R84:R147" si="27">($O84/$P84)*$O84</f>
        <v>6.387087252002808E-3</v>
      </c>
      <c r="S84" s="17">
        <f t="shared" ref="S84:S147" si="28">(R84/K84)*(IF(K84&lt;10,K84,K84-10))</f>
        <v>6.387087252002808E-3</v>
      </c>
      <c r="T84" s="90" t="str">
        <f t="shared" si="23"/>
        <v>kap.</v>
      </c>
      <c r="U84" s="25"/>
      <c r="V84" s="25"/>
      <c r="W84" s="25"/>
      <c r="X84" s="25"/>
      <c r="Y84" s="25"/>
      <c r="Z84" s="25"/>
    </row>
    <row r="85" spans="1:26">
      <c r="A85" s="25"/>
      <c r="B85" s="25"/>
      <c r="C85" s="25"/>
      <c r="D85" s="25"/>
      <c r="E85" s="25"/>
      <c r="F85" s="25"/>
      <c r="G85" s="25"/>
      <c r="H85" s="86">
        <v>20</v>
      </c>
      <c r="I85" s="87">
        <f>((Windgutachten_E101!$O23*1000)/Windgutachten_E101!$U$30)*$F$11</f>
        <v>31.833583861215651</v>
      </c>
      <c r="J85" s="88">
        <f>(Windgutachten_E101!$D23)*$F$11</f>
        <v>210450</v>
      </c>
      <c r="K85" s="87">
        <f t="shared" si="19"/>
        <v>1.5126435667006725E-2</v>
      </c>
      <c r="L85" s="74">
        <f t="shared" si="26"/>
        <v>-27.17615345480489</v>
      </c>
      <c r="M85" s="87">
        <f t="shared" si="20"/>
        <v>32.988169804368553</v>
      </c>
      <c r="N85" s="17">
        <f t="shared" si="21"/>
        <v>218082.90155440415</v>
      </c>
      <c r="O85" s="17">
        <f t="shared" si="24"/>
        <v>8.6511436002879751</v>
      </c>
      <c r="P85" s="88">
        <f t="shared" si="25"/>
        <v>57192.214945636893</v>
      </c>
      <c r="Q85" s="89" t="str">
        <f t="shared" si="22"/>
        <v>ind.</v>
      </c>
      <c r="R85" s="17">
        <f t="shared" si="27"/>
        <v>1.3086096711579307E-3</v>
      </c>
      <c r="S85" s="17">
        <f t="shared" si="28"/>
        <v>1.3086096711579307E-3</v>
      </c>
      <c r="T85" s="90" t="str">
        <f t="shared" si="23"/>
        <v>kap.</v>
      </c>
      <c r="U85" s="25"/>
      <c r="V85" s="25"/>
      <c r="W85" s="25"/>
      <c r="X85" s="25"/>
      <c r="Y85" s="25"/>
      <c r="Z85" s="25"/>
    </row>
    <row r="86" spans="1:26">
      <c r="A86" s="25"/>
      <c r="B86" s="25"/>
      <c r="C86" s="25"/>
      <c r="D86" s="25"/>
      <c r="E86" s="25"/>
      <c r="F86" s="25"/>
      <c r="G86" s="25"/>
      <c r="H86" s="86">
        <v>21</v>
      </c>
      <c r="I86" s="87">
        <f>((Windgutachten_E101!$O24*1000)/Windgutachten_E101!$U$30)*$F$11</f>
        <v>13.764306658271781</v>
      </c>
      <c r="J86" s="88">
        <f>(Windgutachten_E101!$D24)*$F$11</f>
        <v>210450</v>
      </c>
      <c r="K86" s="87">
        <f t="shared" si="19"/>
        <v>6.5404165636834309E-3</v>
      </c>
      <c r="L86" s="74">
        <f t="shared" si="26"/>
        <v>-27.17615345480489</v>
      </c>
      <c r="M86" s="87">
        <f t="shared" si="20"/>
        <v>14.26353021582568</v>
      </c>
      <c r="N86" s="17">
        <f t="shared" si="21"/>
        <v>218082.90155440415</v>
      </c>
      <c r="O86" s="17">
        <f t="shared" si="24"/>
        <v>3.740609099441865</v>
      </c>
      <c r="P86" s="88">
        <f t="shared" si="25"/>
        <v>57192.214945636893</v>
      </c>
      <c r="Q86" s="89" t="str">
        <f t="shared" si="22"/>
        <v>ind.</v>
      </c>
      <c r="R86" s="17">
        <f t="shared" si="27"/>
        <v>2.4465141712254524E-4</v>
      </c>
      <c r="S86" s="17">
        <f t="shared" si="28"/>
        <v>2.4465141712254524E-4</v>
      </c>
      <c r="T86" s="90" t="str">
        <f t="shared" si="23"/>
        <v>kap.</v>
      </c>
      <c r="U86" s="25"/>
      <c r="V86" s="25"/>
      <c r="W86" s="25"/>
      <c r="X86" s="25"/>
      <c r="Y86" s="25"/>
      <c r="Z86" s="25"/>
    </row>
    <row r="87" spans="1:26">
      <c r="A87" s="25"/>
      <c r="B87" s="25"/>
      <c r="C87" s="25"/>
      <c r="D87" s="25"/>
      <c r="E87" s="25"/>
      <c r="F87" s="25"/>
      <c r="G87" s="25"/>
      <c r="H87" s="86">
        <v>22</v>
      </c>
      <c r="I87" s="87">
        <f>((Windgutachten_E101!$O25*1000)/Windgutachten_E101!$U$30)*$F$11</f>
        <v>5.6864240928117002</v>
      </c>
      <c r="J87" s="88">
        <f>(Windgutachten_E101!$D25)*$F$11</f>
        <v>210450</v>
      </c>
      <c r="K87" s="87">
        <f t="shared" si="19"/>
        <v>2.7020309302977904E-3</v>
      </c>
      <c r="L87" s="74">
        <f t="shared" si="26"/>
        <v>-27.17615345480489</v>
      </c>
      <c r="M87" s="87">
        <f t="shared" si="20"/>
        <v>5.8926674536908816</v>
      </c>
      <c r="N87" s="17">
        <f t="shared" si="21"/>
        <v>218082.90155440415</v>
      </c>
      <c r="O87" s="17">
        <f t="shared" si="24"/>
        <v>1.5453513375535066</v>
      </c>
      <c r="P87" s="88">
        <f t="shared" si="25"/>
        <v>57192.214945636893</v>
      </c>
      <c r="Q87" s="89" t="str">
        <f t="shared" si="22"/>
        <v>ind.</v>
      </c>
      <c r="R87" s="17">
        <f t="shared" si="27"/>
        <v>4.1755871122466421E-5</v>
      </c>
      <c r="S87" s="17">
        <f t="shared" si="28"/>
        <v>4.1755871122466421E-5</v>
      </c>
      <c r="T87" s="90" t="str">
        <f t="shared" si="23"/>
        <v>kap.</v>
      </c>
      <c r="U87" s="25"/>
      <c r="V87" s="25"/>
      <c r="W87" s="25"/>
      <c r="X87" s="25"/>
      <c r="Y87" s="25"/>
      <c r="Z87" s="25"/>
    </row>
    <row r="88" spans="1:26">
      <c r="A88" s="25"/>
      <c r="B88" s="25"/>
      <c r="C88" s="25"/>
      <c r="D88" s="25"/>
      <c r="E88" s="25"/>
      <c r="F88" s="25"/>
      <c r="G88" s="25"/>
      <c r="H88" s="86">
        <v>23</v>
      </c>
      <c r="I88" s="87">
        <f>((Windgutachten_E101!$O26*1000)/Windgutachten_E101!$U$30)*$F$11</f>
        <v>2.2450585795617908</v>
      </c>
      <c r="J88" s="88">
        <f>(Windgutachten_E101!$D26)*$F$11</f>
        <v>210450.00000000003</v>
      </c>
      <c r="K88" s="87">
        <f t="shared" si="19"/>
        <v>1.0667895364988313E-3</v>
      </c>
      <c r="L88" s="74">
        <f t="shared" si="26"/>
        <v>-27.176153454804886</v>
      </c>
      <c r="M88" s="87">
        <f t="shared" si="20"/>
        <v>2.3264855746754312</v>
      </c>
      <c r="N88" s="17">
        <f t="shared" si="21"/>
        <v>218082.90155440418</v>
      </c>
      <c r="O88" s="17">
        <f t="shared" si="24"/>
        <v>0.61012056473197596</v>
      </c>
      <c r="P88" s="88">
        <f t="shared" si="25"/>
        <v>57192.214945636893</v>
      </c>
      <c r="Q88" s="89" t="str">
        <f t="shared" si="22"/>
        <v>ind.</v>
      </c>
      <c r="R88" s="17">
        <f t="shared" si="27"/>
        <v>6.5087023445883077E-6</v>
      </c>
      <c r="S88" s="17">
        <f t="shared" si="28"/>
        <v>6.5087023445883077E-6</v>
      </c>
      <c r="T88" s="90" t="str">
        <f t="shared" si="23"/>
        <v>kap.</v>
      </c>
      <c r="U88" s="25"/>
      <c r="V88" s="25"/>
      <c r="W88" s="25"/>
      <c r="X88" s="25"/>
      <c r="Y88" s="25"/>
      <c r="Z88" s="25"/>
    </row>
    <row r="89" spans="1:26">
      <c r="A89" s="25"/>
      <c r="B89" s="25"/>
      <c r="C89" s="25"/>
      <c r="D89" s="25"/>
      <c r="E89" s="25"/>
      <c r="F89" s="25"/>
      <c r="G89" s="25"/>
      <c r="H89" s="86">
        <v>24</v>
      </c>
      <c r="I89" s="87">
        <f>((Windgutachten_E101!$O27*1000)/Windgutachten_E101!$U$30)*$F$11</f>
        <v>0.84721931030438191</v>
      </c>
      <c r="J89" s="88">
        <f>(Windgutachten_E101!$D27)*$F$11</f>
        <v>210450</v>
      </c>
      <c r="K89" s="87">
        <f t="shared" si="19"/>
        <v>4.0257510587045949E-4</v>
      </c>
      <c r="L89" s="74">
        <f t="shared" si="26"/>
        <v>-27.17615345480489</v>
      </c>
      <c r="M89" s="87">
        <f t="shared" si="20"/>
        <v>0.87794747181801236</v>
      </c>
      <c r="N89" s="17">
        <f t="shared" si="21"/>
        <v>218082.90155440415</v>
      </c>
      <c r="O89" s="17">
        <f t="shared" si="24"/>
        <v>0.23024161986705838</v>
      </c>
      <c r="P89" s="88">
        <f t="shared" si="25"/>
        <v>57192.214945636893</v>
      </c>
      <c r="Q89" s="89" t="str">
        <f t="shared" si="22"/>
        <v>ind.</v>
      </c>
      <c r="R89" s="17">
        <f t="shared" si="27"/>
        <v>9.2689544493767073E-7</v>
      </c>
      <c r="S89" s="17">
        <f t="shared" si="28"/>
        <v>9.2689544493767083E-7</v>
      </c>
      <c r="T89" s="90" t="str">
        <f t="shared" si="23"/>
        <v>kap.</v>
      </c>
      <c r="U89" s="25"/>
      <c r="V89" s="25"/>
      <c r="W89" s="25"/>
      <c r="X89" s="25"/>
      <c r="Y89" s="25"/>
      <c r="Z89" s="25"/>
    </row>
    <row r="90" spans="1:26">
      <c r="A90" s="25"/>
      <c r="B90" s="25"/>
      <c r="C90" s="25"/>
      <c r="D90" s="25"/>
      <c r="E90" s="25"/>
      <c r="F90" s="25"/>
      <c r="G90" s="25"/>
      <c r="H90" s="86">
        <v>25</v>
      </c>
      <c r="I90" s="87">
        <f>((Windgutachten_E101!$O28*1000)/Windgutachten_E101!$U$30)*$F$11</f>
        <v>0.30564027624295598</v>
      </c>
      <c r="J90" s="88">
        <f>(Windgutachten_E101!$D28)*$F$11</f>
        <v>210450</v>
      </c>
      <c r="K90" s="17">
        <f t="shared" si="19"/>
        <v>1.4523177773483298E-4</v>
      </c>
      <c r="L90" s="74">
        <f t="shared" si="26"/>
        <v>-27.17615345480489</v>
      </c>
      <c r="M90" s="87">
        <f t="shared" si="20"/>
        <v>0.31672567486316683</v>
      </c>
      <c r="N90" s="17">
        <f t="shared" si="21"/>
        <v>218082.90155440415</v>
      </c>
      <c r="O90" s="17">
        <f t="shared" si="24"/>
        <v>8.3061270491475284E-2</v>
      </c>
      <c r="P90" s="88">
        <f t="shared" si="25"/>
        <v>57192.214945636893</v>
      </c>
      <c r="Q90" s="89" t="str">
        <f t="shared" si="22"/>
        <v>ind.</v>
      </c>
      <c r="R90" s="17">
        <f t="shared" si="27"/>
        <v>1.2063135974390777E-7</v>
      </c>
      <c r="S90" s="17">
        <f t="shared" si="28"/>
        <v>1.2063135974390777E-7</v>
      </c>
      <c r="T90" s="90" t="str">
        <f t="shared" si="23"/>
        <v>kap.</v>
      </c>
      <c r="U90" s="25"/>
      <c r="V90" s="25"/>
      <c r="W90" s="25"/>
      <c r="X90" s="25"/>
      <c r="Y90" s="25"/>
      <c r="Z90" s="25"/>
    </row>
    <row r="91" spans="1:26">
      <c r="A91" s="25"/>
      <c r="B91" s="25"/>
      <c r="C91" s="75" t="s">
        <v>26</v>
      </c>
      <c r="D91" s="13" t="s">
        <v>24</v>
      </c>
      <c r="E91" s="13" t="s">
        <v>0</v>
      </c>
      <c r="F91" s="13">
        <v>0.98</v>
      </c>
      <c r="G91" s="13" t="s">
        <v>28</v>
      </c>
      <c r="H91" s="94">
        <v>2</v>
      </c>
      <c r="I91" s="95">
        <f>((Windgutachten_E101!$O5*1000)/Windgutachten_E101!$U$30)*$F$11</f>
        <v>16.491055659300208</v>
      </c>
      <c r="J91" s="96">
        <f>(Windgutachten_E101!$D5)*$F$11</f>
        <v>206.99999999999997</v>
      </c>
      <c r="K91" s="97">
        <f t="shared" si="19"/>
        <v>7.9666935552174927</v>
      </c>
      <c r="L91" s="96">
        <f t="shared" si="26"/>
        <v>-20.305866063400448</v>
      </c>
      <c r="M91" s="95">
        <f>$I91/$F$6</f>
        <v>16.827607815612456</v>
      </c>
      <c r="N91" s="97">
        <f>$J91/$F$6</f>
        <v>211.22448979591834</v>
      </c>
      <c r="O91" s="97">
        <f t="shared" si="24"/>
        <v>3.348651674618313</v>
      </c>
      <c r="P91" s="96">
        <f t="shared" si="25"/>
        <v>42.03314275123892</v>
      </c>
      <c r="Q91" s="98" t="str">
        <f>IF($G$6="ind.","ind.","kap.")</f>
        <v>ind.</v>
      </c>
      <c r="R91" s="97">
        <f t="shared" si="27"/>
        <v>0.26677681714849927</v>
      </c>
      <c r="S91" s="97">
        <f t="shared" si="28"/>
        <v>0.26677681714849927</v>
      </c>
      <c r="T91" s="99" t="str">
        <f>IF($G$6="ind.","kap."," ")</f>
        <v>kap.</v>
      </c>
      <c r="U91" s="25"/>
      <c r="V91" s="25"/>
      <c r="W91" s="25"/>
      <c r="X91" s="25"/>
      <c r="Y91" s="25"/>
      <c r="Z91" s="25"/>
    </row>
    <row r="92" spans="1:26">
      <c r="A92" s="25"/>
      <c r="B92" s="25"/>
      <c r="C92" s="25"/>
      <c r="D92" s="25"/>
      <c r="E92" s="25"/>
      <c r="F92" s="25"/>
      <c r="G92" s="25"/>
      <c r="H92" s="3">
        <v>3</v>
      </c>
      <c r="I92" s="4">
        <f>((Windgutachten_E101!$O6*1000)/Windgutachten_E101!$U$30)*$F$11</f>
        <v>273.79912880268859</v>
      </c>
      <c r="J92" s="5">
        <f>(Windgutachten_E101!$D6)*$F$11</f>
        <v>2553.0000000000018</v>
      </c>
      <c r="K92" s="4">
        <f t="shared" si="19"/>
        <v>10.724603556705381</v>
      </c>
      <c r="L92" s="6">
        <f t="shared" si="26"/>
        <v>-20.305866063400455</v>
      </c>
      <c r="M92" s="4">
        <f t="shared" ref="M92:M113" si="29">$I92/$F$6</f>
        <v>279.38686612519246</v>
      </c>
      <c r="N92" s="7">
        <f t="shared" ref="N92:N114" si="30">$J92/$F$6</f>
        <v>2605.1020408163286</v>
      </c>
      <c r="O92" s="7">
        <f t="shared" si="24"/>
        <v>55.597284377431301</v>
      </c>
      <c r="P92" s="5">
        <f t="shared" si="25"/>
        <v>518.40876059861398</v>
      </c>
      <c r="Q92" s="8" t="str">
        <f t="shared" ref="Q92:Q114" si="31">IF($G$6="ind.","ind.","kap.")</f>
        <v>ind.</v>
      </c>
      <c r="R92" s="7">
        <f t="shared" si="27"/>
        <v>5.9625883377736093</v>
      </c>
      <c r="S92" s="7">
        <f t="shared" si="28"/>
        <v>0.40285990003047256</v>
      </c>
      <c r="T92" s="9" t="str">
        <f>IF($G$3="ind.","kap.","ind.")</f>
        <v>kap.</v>
      </c>
      <c r="U92" s="25"/>
      <c r="V92" s="25"/>
      <c r="W92" s="25"/>
      <c r="X92" s="25"/>
      <c r="Y92" s="25"/>
      <c r="Z92" s="25"/>
    </row>
    <row r="93" spans="1:26">
      <c r="A93" s="25"/>
      <c r="B93" s="25"/>
      <c r="C93" s="25"/>
      <c r="D93" s="25"/>
      <c r="E93" s="25"/>
      <c r="F93" s="25"/>
      <c r="G93" s="25"/>
      <c r="H93" s="3">
        <v>4</v>
      </c>
      <c r="I93" s="4">
        <f>((Windgutachten_E101!$O7*1000)/Windgutachten_E101!$U$30)*$F$11</f>
        <v>1000.616507212379</v>
      </c>
      <c r="J93" s="5">
        <f>(Windgutachten_E101!$D7)*$F$11</f>
        <v>8142.0000000000027</v>
      </c>
      <c r="K93" s="4">
        <f t="shared" si="19"/>
        <v>12.28956653417316</v>
      </c>
      <c r="L93" s="6">
        <f t="shared" si="26"/>
        <v>-20.305866063400483</v>
      </c>
      <c r="M93" s="4">
        <f t="shared" si="29"/>
        <v>1021.0372522575296</v>
      </c>
      <c r="N93" s="7">
        <f t="shared" si="30"/>
        <v>8308.163265306126</v>
      </c>
      <c r="O93" s="7">
        <f t="shared" si="24"/>
        <v>203.18384776282113</v>
      </c>
      <c r="P93" s="5">
        <f t="shared" si="25"/>
        <v>1653.3036148820679</v>
      </c>
      <c r="Q93" s="8" t="str">
        <f t="shared" si="31"/>
        <v>ind.</v>
      </c>
      <c r="R93" s="7">
        <f t="shared" si="27"/>
        <v>24.970414157504933</v>
      </c>
      <c r="S93" s="7">
        <f t="shared" si="28"/>
        <v>4.6520293812228797</v>
      </c>
      <c r="T93" s="9" t="str">
        <f t="shared" ref="T93:T114" si="32">IF($G$3="ind.","kap.","ind.")</f>
        <v>kap.</v>
      </c>
      <c r="U93" s="25"/>
      <c r="V93" s="25"/>
      <c r="W93" s="25"/>
      <c r="X93" s="25"/>
      <c r="Y93" s="25"/>
      <c r="Z93" s="25"/>
    </row>
    <row r="94" spans="1:26">
      <c r="A94" s="25"/>
      <c r="B94" s="25"/>
      <c r="C94" s="25"/>
      <c r="D94" s="25"/>
      <c r="E94" s="25"/>
      <c r="F94" s="25"/>
      <c r="G94" s="25"/>
      <c r="H94" s="3">
        <v>5</v>
      </c>
      <c r="I94" s="4">
        <f>((Windgutachten_E101!$O8*1000)/Windgutachten_E101!$U$30)*$F$11</f>
        <v>2250.7984977846695</v>
      </c>
      <c r="J94" s="5">
        <f>(Windgutachten_E101!$D8)*$F$11</f>
        <v>17802</v>
      </c>
      <c r="K94" s="4">
        <f t="shared" si="19"/>
        <v>12.643514761176663</v>
      </c>
      <c r="L94" s="6">
        <f t="shared" si="26"/>
        <v>-20.305866063400391</v>
      </c>
      <c r="M94" s="4">
        <f t="shared" si="29"/>
        <v>2296.733161004765</v>
      </c>
      <c r="N94" s="7">
        <f t="shared" si="30"/>
        <v>18165.306122448979</v>
      </c>
      <c r="O94" s="7">
        <f t="shared" si="24"/>
        <v>457.04412831718372</v>
      </c>
      <c r="P94" s="5">
        <f t="shared" si="25"/>
        <v>3614.8502766065376</v>
      </c>
      <c r="Q94" s="8" t="str">
        <f t="shared" si="31"/>
        <v>ind.</v>
      </c>
      <c r="R94" s="7">
        <f t="shared" si="27"/>
        <v>57.786441828874423</v>
      </c>
      <c r="S94" s="7">
        <f t="shared" si="28"/>
        <v>12.08202899715598</v>
      </c>
      <c r="T94" s="9" t="str">
        <f t="shared" si="32"/>
        <v>kap.</v>
      </c>
      <c r="U94" s="25"/>
      <c r="V94" s="25"/>
      <c r="W94" s="25"/>
      <c r="X94" s="25"/>
      <c r="Y94" s="25"/>
      <c r="Z94" s="25"/>
    </row>
    <row r="95" spans="1:26">
      <c r="A95" s="25"/>
      <c r="B95" s="25"/>
      <c r="C95" s="25"/>
      <c r="D95" s="25"/>
      <c r="E95" s="25"/>
      <c r="F95" s="25"/>
      <c r="G95" s="25"/>
      <c r="H95" s="3">
        <v>6</v>
      </c>
      <c r="I95" s="4">
        <f>((Windgutachten_E101!$O9*1000)/Windgutachten_E101!$U$30)*$F$11</f>
        <v>3952.3874762760156</v>
      </c>
      <c r="J95" s="5">
        <f>(Windgutachten_E101!$D9)*$F$11</f>
        <v>33050.999999999985</v>
      </c>
      <c r="K95" s="4">
        <f t="shared" si="19"/>
        <v>11.95845050460203</v>
      </c>
      <c r="L95" s="6">
        <f t="shared" si="26"/>
        <v>-20.305866063400458</v>
      </c>
      <c r="M95" s="4">
        <f t="shared" si="29"/>
        <v>4033.0484451796078</v>
      </c>
      <c r="N95" s="7">
        <f t="shared" si="30"/>
        <v>33725.51020408162</v>
      </c>
      <c r="O95" s="7">
        <f t="shared" si="24"/>
        <v>802.56650723921928</v>
      </c>
      <c r="P95" s="5">
        <f t="shared" si="25"/>
        <v>6711.2917926144819</v>
      </c>
      <c r="Q95" s="8" t="str">
        <f t="shared" si="31"/>
        <v>ind.</v>
      </c>
      <c r="R95" s="7">
        <f t="shared" si="27"/>
        <v>95.974518534715088</v>
      </c>
      <c r="S95" s="7">
        <f t="shared" si="28"/>
        <v>15.717867810793344</v>
      </c>
      <c r="T95" s="9" t="str">
        <f t="shared" si="32"/>
        <v>kap.</v>
      </c>
      <c r="U95" s="25"/>
      <c r="V95" s="25"/>
      <c r="W95" s="25"/>
      <c r="X95" s="25"/>
      <c r="Y95" s="25"/>
      <c r="Z95" s="25"/>
    </row>
    <row r="96" spans="1:26">
      <c r="A96" s="25"/>
      <c r="B96" s="25"/>
      <c r="C96" s="25"/>
      <c r="D96" s="25"/>
      <c r="E96" s="25"/>
      <c r="F96" s="25"/>
      <c r="G96" s="25"/>
      <c r="H96" s="3">
        <v>7</v>
      </c>
      <c r="I96" s="4">
        <f>((Windgutachten_E101!$O10*1000)/Windgutachten_E101!$U$30)*$F$11</f>
        <v>5740.2163115167314</v>
      </c>
      <c r="J96" s="5">
        <f>(Windgutachten_E101!$D10)*$F$11</f>
        <v>54510.000000000007</v>
      </c>
      <c r="K96" s="4">
        <f t="shared" si="19"/>
        <v>10.530574778053074</v>
      </c>
      <c r="L96" s="6">
        <f t="shared" si="26"/>
        <v>-20.305866063400373</v>
      </c>
      <c r="M96" s="4">
        <f t="shared" si="29"/>
        <v>5857.3635831803385</v>
      </c>
      <c r="N96" s="7">
        <f t="shared" si="30"/>
        <v>55622.448979591842</v>
      </c>
      <c r="O96" s="7">
        <f t="shared" si="24"/>
        <v>1165.600635966053</v>
      </c>
      <c r="P96" s="5">
        <f t="shared" si="25"/>
        <v>11068.727591159544</v>
      </c>
      <c r="Q96" s="8" t="str">
        <f t="shared" si="31"/>
        <v>ind.</v>
      </c>
      <c r="R96" s="7">
        <f t="shared" si="27"/>
        <v>122.74444658386788</v>
      </c>
      <c r="S96" s="7">
        <f t="shared" si="28"/>
        <v>6.1843829872621292</v>
      </c>
      <c r="T96" s="9" t="str">
        <f t="shared" si="32"/>
        <v>kap.</v>
      </c>
      <c r="U96" s="25"/>
      <c r="V96" s="25"/>
      <c r="W96" s="25"/>
      <c r="X96" s="25"/>
      <c r="Y96" s="25"/>
      <c r="Z96" s="25"/>
    </row>
    <row r="97" spans="1:26">
      <c r="A97" s="25"/>
      <c r="B97" s="25"/>
      <c r="C97" s="25"/>
      <c r="D97" s="25"/>
      <c r="E97" s="25"/>
      <c r="F97" s="25"/>
      <c r="G97" s="25"/>
      <c r="H97" s="86">
        <v>8</v>
      </c>
      <c r="I97" s="87">
        <f>((Windgutachten_E101!$O11*1000)/Windgutachten_E101!$U$30)*$F$11</f>
        <v>7202.9298556939948</v>
      </c>
      <c r="J97" s="88">
        <f>(Windgutachten_E101!$D11)*$F$11</f>
        <v>82800.000000000015</v>
      </c>
      <c r="K97" s="87">
        <f t="shared" si="19"/>
        <v>8.6991906469734221</v>
      </c>
      <c r="L97" s="74">
        <f t="shared" si="26"/>
        <v>-20.305866063400419</v>
      </c>
      <c r="M97" s="87">
        <f t="shared" si="29"/>
        <v>7349.9284241775458</v>
      </c>
      <c r="N97" s="17">
        <f t="shared" si="30"/>
        <v>84489.795918367367</v>
      </c>
      <c r="O97" s="17">
        <f t="shared" si="24"/>
        <v>1462.6172891379049</v>
      </c>
      <c r="P97" s="88">
        <f t="shared" si="25"/>
        <v>16813.25710049555</v>
      </c>
      <c r="Q97" s="89" t="str">
        <f t="shared" si="31"/>
        <v>ind.</v>
      </c>
      <c r="R97" s="17">
        <f t="shared" si="27"/>
        <v>127.23586641770095</v>
      </c>
      <c r="S97" s="17">
        <f t="shared" si="28"/>
        <v>127.23586641770095</v>
      </c>
      <c r="T97" s="90" t="str">
        <f t="shared" si="32"/>
        <v>kap.</v>
      </c>
      <c r="U97" s="25"/>
      <c r="V97" s="25"/>
      <c r="W97" s="25"/>
      <c r="X97" s="25"/>
      <c r="Y97" s="25"/>
      <c r="Z97" s="25"/>
    </row>
    <row r="98" spans="1:26">
      <c r="A98" s="25"/>
      <c r="B98" s="25"/>
      <c r="C98" s="25"/>
      <c r="D98" s="25"/>
      <c r="E98" s="25"/>
      <c r="F98" s="25"/>
      <c r="G98" s="25"/>
      <c r="H98" s="86">
        <v>9</v>
      </c>
      <c r="I98" s="87">
        <f>((Windgutachten_E101!$O12*1000)/Windgutachten_E101!$U$30)*$F$11</f>
        <v>7993.1092823114159</v>
      </c>
      <c r="J98" s="88">
        <f>(Windgutachten_E101!$D12)*$F$11</f>
        <v>117989.99999999997</v>
      </c>
      <c r="K98" s="87">
        <f t="shared" si="19"/>
        <v>6.7743955270034908</v>
      </c>
      <c r="L98" s="74">
        <f t="shared" si="26"/>
        <v>-20.305866063400465</v>
      </c>
      <c r="M98" s="87">
        <f t="shared" si="29"/>
        <v>8156.2339615422616</v>
      </c>
      <c r="N98" s="17">
        <f t="shared" si="30"/>
        <v>120397.95918367345</v>
      </c>
      <c r="O98" s="17">
        <f t="shared" si="24"/>
        <v>1623.0700651673842</v>
      </c>
      <c r="P98" s="88">
        <f t="shared" si="25"/>
        <v>23958.891368206205</v>
      </c>
      <c r="Q98" s="89" t="str">
        <f t="shared" si="31"/>
        <v>ind.</v>
      </c>
      <c r="R98" s="17">
        <f t="shared" si="27"/>
        <v>109.95318589483176</v>
      </c>
      <c r="S98" s="17">
        <f t="shared" si="28"/>
        <v>109.95318589483175</v>
      </c>
      <c r="T98" s="90" t="str">
        <f t="shared" si="32"/>
        <v>kap.</v>
      </c>
      <c r="U98" s="25"/>
      <c r="V98" s="25"/>
      <c r="W98" s="25"/>
      <c r="X98" s="25"/>
      <c r="Y98" s="25"/>
      <c r="Z98" s="25"/>
    </row>
    <row r="99" spans="1:26">
      <c r="A99" s="25"/>
      <c r="B99" s="25"/>
      <c r="C99" s="25"/>
      <c r="D99" s="25"/>
      <c r="E99" s="25"/>
      <c r="F99" s="25"/>
      <c r="G99" s="25"/>
      <c r="H99" s="86">
        <v>10</v>
      </c>
      <c r="I99" s="87">
        <f>((Windgutachten_E101!$O13*1000)/Windgutachten_E101!$U$30)*$F$11</f>
        <v>8056.314495554604</v>
      </c>
      <c r="J99" s="88">
        <f>(Windgutachten_E101!$D13)*$F$11</f>
        <v>161459.99999999994</v>
      </c>
      <c r="K99" s="87">
        <f t="shared" si="19"/>
        <v>4.989665858760441</v>
      </c>
      <c r="L99" s="74">
        <f t="shared" si="26"/>
        <v>-20.305866063400426</v>
      </c>
      <c r="M99" s="87">
        <f t="shared" si="29"/>
        <v>8220.7290770965355</v>
      </c>
      <c r="N99" s="17">
        <f t="shared" si="30"/>
        <v>164755.10204081627</v>
      </c>
      <c r="O99" s="17">
        <f t="shared" si="24"/>
        <v>1635.9044311136345</v>
      </c>
      <c r="P99" s="88">
        <f t="shared" si="25"/>
        <v>32785.851345966315</v>
      </c>
      <c r="Q99" s="89" t="str">
        <f t="shared" si="31"/>
        <v>ind.</v>
      </c>
      <c r="R99" s="17">
        <f t="shared" si="27"/>
        <v>81.626164881226373</v>
      </c>
      <c r="S99" s="17">
        <f t="shared" si="28"/>
        <v>81.626164881226373</v>
      </c>
      <c r="T99" s="90" t="str">
        <f t="shared" si="32"/>
        <v>kap.</v>
      </c>
      <c r="U99" s="25"/>
      <c r="V99" s="25"/>
      <c r="W99" s="25"/>
      <c r="X99" s="25"/>
      <c r="Y99" s="25"/>
      <c r="Z99" s="25"/>
    </row>
    <row r="100" spans="1:26">
      <c r="A100" s="25"/>
      <c r="B100" s="25"/>
      <c r="C100" s="25"/>
      <c r="D100" s="25"/>
      <c r="E100" s="25"/>
      <c r="F100" s="25"/>
      <c r="G100" s="25"/>
      <c r="H100" s="86">
        <v>11</v>
      </c>
      <c r="I100" s="87">
        <f>((Windgutachten_E101!$O14*1000)/Windgutachten_E101!$U$30)*$F$11</f>
        <v>6892.6857625054909</v>
      </c>
      <c r="J100" s="88">
        <f>(Windgutachten_E101!$D14)*$F$11</f>
        <v>197822.99999999991</v>
      </c>
      <c r="K100" s="87">
        <f t="shared" si="19"/>
        <v>3.4842691509609574</v>
      </c>
      <c r="L100" s="74">
        <f t="shared" si="26"/>
        <v>-20.305866063400437</v>
      </c>
      <c r="M100" s="87">
        <f t="shared" si="29"/>
        <v>7033.3528188831542</v>
      </c>
      <c r="N100" s="17">
        <f t="shared" si="30"/>
        <v>201860.20408163258</v>
      </c>
      <c r="O100" s="17">
        <f t="shared" si="24"/>
        <v>1399.6195391054339</v>
      </c>
      <c r="P100" s="88">
        <f t="shared" si="25"/>
        <v>40169.67342260063</v>
      </c>
      <c r="Q100" s="89" t="str">
        <f t="shared" si="31"/>
        <v>ind.</v>
      </c>
      <c r="R100" s="17">
        <f t="shared" si="27"/>
        <v>48.766511831872485</v>
      </c>
      <c r="S100" s="17">
        <f t="shared" si="28"/>
        <v>48.766511831872485</v>
      </c>
      <c r="T100" s="90" t="str">
        <f t="shared" si="32"/>
        <v>kap.</v>
      </c>
      <c r="U100" s="25"/>
      <c r="V100" s="25"/>
      <c r="W100" s="25"/>
      <c r="X100" s="25"/>
      <c r="Y100" s="25"/>
      <c r="Z100" s="25"/>
    </row>
    <row r="101" spans="1:26">
      <c r="A101" s="25"/>
      <c r="B101" s="25"/>
      <c r="C101" s="25"/>
      <c r="D101" s="25"/>
      <c r="E101" s="25"/>
      <c r="F101" s="25"/>
      <c r="G101" s="25"/>
      <c r="H101" s="86">
        <v>12</v>
      </c>
      <c r="I101" s="87">
        <f>((Windgutachten_E101!$O15*1000)/Windgutachten_E101!$U$30)*$F$11</f>
        <v>4837.4496992443119</v>
      </c>
      <c r="J101" s="88">
        <f>(Windgutachten_E101!$D15)*$F$11</f>
        <v>209346.00000000015</v>
      </c>
      <c r="K101" s="87">
        <f t="shared" si="19"/>
        <v>2.3107437922120835</v>
      </c>
      <c r="L101" s="74">
        <f t="shared" si="26"/>
        <v>-20.305866063400444</v>
      </c>
      <c r="M101" s="87">
        <f t="shared" si="29"/>
        <v>4936.1731624941958</v>
      </c>
      <c r="N101" s="17">
        <f t="shared" si="30"/>
        <v>213618.36734693893</v>
      </c>
      <c r="O101" s="17">
        <f t="shared" si="24"/>
        <v>982.2860568129156</v>
      </c>
      <c r="P101" s="88">
        <f t="shared" si="25"/>
        <v>42509.51836908632</v>
      </c>
      <c r="Q101" s="89" t="str">
        <f t="shared" si="31"/>
        <v>ind.</v>
      </c>
      <c r="R101" s="17">
        <f t="shared" si="27"/>
        <v>22.698114079569265</v>
      </c>
      <c r="S101" s="17">
        <f t="shared" si="28"/>
        <v>22.698114079569265</v>
      </c>
      <c r="T101" s="90" t="str">
        <f t="shared" si="32"/>
        <v>kap.</v>
      </c>
      <c r="U101" s="25"/>
      <c r="V101" s="25"/>
      <c r="W101" s="25"/>
      <c r="X101" s="25"/>
      <c r="Y101" s="25"/>
      <c r="Z101" s="25"/>
    </row>
    <row r="102" spans="1:26">
      <c r="A102" s="25"/>
      <c r="B102" s="25"/>
      <c r="C102" s="25"/>
      <c r="D102" s="25"/>
      <c r="E102" s="25"/>
      <c r="F102" s="25"/>
      <c r="G102" s="25"/>
      <c r="H102" s="86">
        <v>13</v>
      </c>
      <c r="I102" s="87">
        <f>((Windgutachten_E101!$O16*1000)/Windgutachten_E101!$U$30)*$F$11</f>
        <v>3067.0313518632643</v>
      </c>
      <c r="J102" s="88">
        <f>(Windgutachten_E101!$D16)*$F$11</f>
        <v>210449.99999999991</v>
      </c>
      <c r="K102" s="87">
        <f t="shared" si="19"/>
        <v>1.4573681881032385</v>
      </c>
      <c r="L102" s="74">
        <f t="shared" si="26"/>
        <v>-20.305866063400405</v>
      </c>
      <c r="M102" s="87">
        <f t="shared" si="29"/>
        <v>3129.6238284319024</v>
      </c>
      <c r="N102" s="17">
        <f t="shared" si="30"/>
        <v>214744.89795918358</v>
      </c>
      <c r="O102" s="17">
        <f t="shared" si="24"/>
        <v>622.78727843185379</v>
      </c>
      <c r="P102" s="88">
        <f t="shared" si="25"/>
        <v>42733.695130426131</v>
      </c>
      <c r="Q102" s="89" t="str">
        <f t="shared" si="31"/>
        <v>ind.</v>
      </c>
      <c r="R102" s="17">
        <f t="shared" si="27"/>
        <v>9.076303675419787</v>
      </c>
      <c r="S102" s="17">
        <f t="shared" si="28"/>
        <v>9.076303675419787</v>
      </c>
      <c r="T102" s="90" t="str">
        <f t="shared" si="32"/>
        <v>kap.</v>
      </c>
      <c r="U102" s="25"/>
      <c r="V102" s="25"/>
      <c r="W102" s="25"/>
      <c r="X102" s="25"/>
      <c r="Y102" s="25"/>
      <c r="Z102" s="25"/>
    </row>
    <row r="103" spans="1:26">
      <c r="A103" s="25"/>
      <c r="B103" s="25"/>
      <c r="C103" s="25"/>
      <c r="D103" s="25"/>
      <c r="E103" s="25"/>
      <c r="F103" s="25"/>
      <c r="G103" s="25"/>
      <c r="H103" s="86">
        <v>14</v>
      </c>
      <c r="I103" s="87">
        <f>((Windgutachten_E101!$O17*1000)/Windgutachten_E101!$U$30)*$F$11</f>
        <v>1841.4586512046612</v>
      </c>
      <c r="J103" s="88">
        <f>(Windgutachten_E101!$D17)*$F$11</f>
        <v>210449.99999999991</v>
      </c>
      <c r="K103" s="87">
        <f t="shared" si="19"/>
        <v>0.87501005046550817</v>
      </c>
      <c r="L103" s="74">
        <f t="shared" si="26"/>
        <v>-20.305866063400405</v>
      </c>
      <c r="M103" s="87">
        <f t="shared" si="29"/>
        <v>1879.0394400047564</v>
      </c>
      <c r="N103" s="17">
        <f t="shared" si="30"/>
        <v>214744.89795918358</v>
      </c>
      <c r="O103" s="17">
        <f t="shared" si="24"/>
        <v>373.92412732651826</v>
      </c>
      <c r="P103" s="88">
        <f t="shared" si="25"/>
        <v>42733.695130426131</v>
      </c>
      <c r="Q103" s="89" t="str">
        <f t="shared" si="31"/>
        <v>ind.</v>
      </c>
      <c r="R103" s="17">
        <f t="shared" si="27"/>
        <v>3.2718736952224798</v>
      </c>
      <c r="S103" s="17">
        <f t="shared" si="28"/>
        <v>3.2718736952224798</v>
      </c>
      <c r="T103" s="90" t="str">
        <f t="shared" si="32"/>
        <v>kap.</v>
      </c>
      <c r="U103" s="25"/>
      <c r="V103" s="25"/>
      <c r="W103" s="25"/>
      <c r="X103" s="25"/>
      <c r="Y103" s="25"/>
      <c r="Z103" s="25"/>
    </row>
    <row r="104" spans="1:26">
      <c r="A104" s="25"/>
      <c r="B104" s="25"/>
      <c r="C104" s="25"/>
      <c r="D104" s="25"/>
      <c r="E104" s="25"/>
      <c r="F104" s="25"/>
      <c r="G104" s="25"/>
      <c r="H104" s="86">
        <v>15</v>
      </c>
      <c r="I104" s="87">
        <f>((Windgutachten_E101!$O18*1000)/Windgutachten_E101!$U$30)*$F$11</f>
        <v>1053.3865936753582</v>
      </c>
      <c r="J104" s="88">
        <f>(Windgutachten_E101!$D18)*$F$11</f>
        <v>210449.99999999991</v>
      </c>
      <c r="K104" s="87">
        <f t="shared" si="19"/>
        <v>0.50054007777398835</v>
      </c>
      <c r="L104" s="74">
        <f t="shared" si="26"/>
        <v>-20.305866063400405</v>
      </c>
      <c r="M104" s="87">
        <f t="shared" si="29"/>
        <v>1074.8842792605697</v>
      </c>
      <c r="N104" s="17">
        <f t="shared" si="30"/>
        <v>214744.89795918358</v>
      </c>
      <c r="O104" s="17">
        <f t="shared" si="24"/>
        <v>213.89927084153479</v>
      </c>
      <c r="P104" s="88">
        <f t="shared" si="25"/>
        <v>42733.695130426131</v>
      </c>
      <c r="Q104" s="89" t="str">
        <f t="shared" si="31"/>
        <v>ind.</v>
      </c>
      <c r="R104" s="17">
        <f t="shared" si="27"/>
        <v>1.0706515766282161</v>
      </c>
      <c r="S104" s="17">
        <f t="shared" si="28"/>
        <v>1.0706515766282161</v>
      </c>
      <c r="T104" s="90" t="str">
        <f t="shared" si="32"/>
        <v>kap.</v>
      </c>
      <c r="U104" s="25"/>
      <c r="V104" s="25"/>
      <c r="W104" s="25"/>
      <c r="X104" s="25"/>
      <c r="Y104" s="25"/>
      <c r="Z104" s="25"/>
    </row>
    <row r="105" spans="1:26">
      <c r="A105" s="25"/>
      <c r="B105" s="25"/>
      <c r="C105" s="25"/>
      <c r="D105" s="25"/>
      <c r="E105" s="25"/>
      <c r="F105" s="25"/>
      <c r="G105" s="25"/>
      <c r="H105" s="86">
        <v>16</v>
      </c>
      <c r="I105" s="87">
        <f>((Windgutachten_E101!$O19*1000)/Windgutachten_E101!$U$30)*$F$11</f>
        <v>574.4899567368567</v>
      </c>
      <c r="J105" s="88">
        <f>(Windgutachten_E101!$D19)*$F$11</f>
        <v>210450</v>
      </c>
      <c r="K105" s="87">
        <f t="shared" si="19"/>
        <v>0.27298168531093214</v>
      </c>
      <c r="L105" s="74">
        <f t="shared" si="26"/>
        <v>-20.305866063400398</v>
      </c>
      <c r="M105" s="87">
        <f t="shared" si="29"/>
        <v>586.21424156822115</v>
      </c>
      <c r="N105" s="17">
        <f t="shared" si="30"/>
        <v>214744.89795918367</v>
      </c>
      <c r="O105" s="17">
        <f t="shared" si="24"/>
        <v>116.65516116267321</v>
      </c>
      <c r="P105" s="88">
        <f t="shared" si="25"/>
        <v>42733.695130426131</v>
      </c>
      <c r="Q105" s="89" t="str">
        <f t="shared" si="31"/>
        <v>ind.</v>
      </c>
      <c r="R105" s="17">
        <f t="shared" si="27"/>
        <v>0.31844722494404992</v>
      </c>
      <c r="S105" s="17">
        <f t="shared" si="28"/>
        <v>0.31844722494404992</v>
      </c>
      <c r="T105" s="90" t="str">
        <f t="shared" si="32"/>
        <v>kap.</v>
      </c>
      <c r="U105" s="25"/>
      <c r="V105" s="25"/>
      <c r="W105" s="25"/>
      <c r="X105" s="25"/>
      <c r="Y105" s="25"/>
      <c r="Z105" s="25"/>
    </row>
    <row r="106" spans="1:26">
      <c r="A106" s="25"/>
      <c r="B106" s="25"/>
      <c r="C106" s="25"/>
      <c r="D106" s="25"/>
      <c r="E106" s="25"/>
      <c r="F106" s="25"/>
      <c r="G106" s="25"/>
      <c r="H106" s="86">
        <v>17</v>
      </c>
      <c r="I106" s="87">
        <f>((Windgutachten_E101!$O20*1000)/Windgutachten_E101!$U$30)*$F$11</f>
        <v>298.86871439706374</v>
      </c>
      <c r="J106" s="88">
        <f>(Windgutachten_E101!$D20)*$F$11</f>
        <v>210450</v>
      </c>
      <c r="K106" s="87">
        <f t="shared" si="19"/>
        <v>0.14201411945690842</v>
      </c>
      <c r="L106" s="74">
        <f t="shared" si="26"/>
        <v>-20.305866063400398</v>
      </c>
      <c r="M106" s="87">
        <f t="shared" si="29"/>
        <v>304.96807591537117</v>
      </c>
      <c r="N106" s="17">
        <f t="shared" si="30"/>
        <v>214744.89795918367</v>
      </c>
      <c r="O106" s="17">
        <f t="shared" si="24"/>
        <v>60.687880850874514</v>
      </c>
      <c r="P106" s="88">
        <f t="shared" si="25"/>
        <v>42733.695130426131</v>
      </c>
      <c r="Q106" s="89" t="str">
        <f t="shared" si="31"/>
        <v>ind.</v>
      </c>
      <c r="R106" s="17">
        <f t="shared" si="27"/>
        <v>8.6185359607427306E-2</v>
      </c>
      <c r="S106" s="17">
        <f t="shared" si="28"/>
        <v>8.6185359607427306E-2</v>
      </c>
      <c r="T106" s="90" t="str">
        <f t="shared" si="32"/>
        <v>kap.</v>
      </c>
      <c r="U106" s="25"/>
      <c r="V106" s="25"/>
      <c r="W106" s="25"/>
      <c r="X106" s="25"/>
      <c r="Y106" s="25"/>
      <c r="Z106" s="25"/>
    </row>
    <row r="107" spans="1:26">
      <c r="A107" s="25"/>
      <c r="B107" s="25"/>
      <c r="C107" s="25"/>
      <c r="D107" s="25"/>
      <c r="E107" s="25"/>
      <c r="F107" s="25"/>
      <c r="G107" s="25"/>
      <c r="H107" s="86">
        <v>18</v>
      </c>
      <c r="I107" s="87">
        <f>((Windgutachten_E101!$O21*1000)/Windgutachten_E101!$U$30)*$F$11</f>
        <v>148.38023574513375</v>
      </c>
      <c r="J107" s="88">
        <f>(Windgutachten_E101!$D21)*$F$11</f>
        <v>210450</v>
      </c>
      <c r="K107" s="87">
        <f t="shared" si="19"/>
        <v>7.0506170465732362E-2</v>
      </c>
      <c r="L107" s="74">
        <f t="shared" si="26"/>
        <v>-20.305866063400398</v>
      </c>
      <c r="M107" s="87">
        <f t="shared" si="29"/>
        <v>151.40840382156506</v>
      </c>
      <c r="N107" s="17">
        <f t="shared" si="30"/>
        <v>214744.89795918367</v>
      </c>
      <c r="O107" s="17">
        <f t="shared" si="24"/>
        <v>30.12989193496464</v>
      </c>
      <c r="P107" s="88">
        <f t="shared" si="25"/>
        <v>42733.695130426131</v>
      </c>
      <c r="Q107" s="89" t="str">
        <f t="shared" si="31"/>
        <v>ind.</v>
      </c>
      <c r="R107" s="17">
        <f t="shared" si="27"/>
        <v>2.1243432968807131E-2</v>
      </c>
      <c r="S107" s="17">
        <f t="shared" si="28"/>
        <v>2.1243432968807135E-2</v>
      </c>
      <c r="T107" s="90" t="str">
        <f t="shared" si="32"/>
        <v>kap.</v>
      </c>
      <c r="U107" s="25"/>
      <c r="V107" s="25"/>
      <c r="W107" s="25"/>
      <c r="X107" s="25"/>
      <c r="Y107" s="25"/>
      <c r="Z107" s="25"/>
    </row>
    <row r="108" spans="1:26">
      <c r="A108" s="25"/>
      <c r="B108" s="25"/>
      <c r="C108" s="25"/>
      <c r="D108" s="25"/>
      <c r="E108" s="25"/>
      <c r="F108" s="25"/>
      <c r="G108" s="25"/>
      <c r="H108" s="86">
        <v>19</v>
      </c>
      <c r="I108" s="87">
        <f>((Windgutachten_E101!$O22*1000)/Windgutachten_E101!$U$30)*$F$11</f>
        <v>70.328587730796912</v>
      </c>
      <c r="J108" s="88">
        <f>(Windgutachten_E101!$D22)*$F$11</f>
        <v>210450</v>
      </c>
      <c r="K108" s="87">
        <f t="shared" si="19"/>
        <v>3.3418193267187889E-2</v>
      </c>
      <c r="L108" s="74">
        <f t="shared" si="26"/>
        <v>-20.305866063400398</v>
      </c>
      <c r="M108" s="87">
        <f t="shared" si="29"/>
        <v>71.763865031425425</v>
      </c>
      <c r="N108" s="17">
        <f t="shared" si="30"/>
        <v>214744.89795918367</v>
      </c>
      <c r="O108" s="17">
        <f t="shared" si="24"/>
        <v>14.280828828896722</v>
      </c>
      <c r="P108" s="88">
        <f t="shared" si="25"/>
        <v>42733.695130426131</v>
      </c>
      <c r="Q108" s="89" t="str">
        <f t="shared" si="31"/>
        <v>ind.</v>
      </c>
      <c r="R108" s="17">
        <f t="shared" si="27"/>
        <v>4.7723949781970105E-3</v>
      </c>
      <c r="S108" s="17">
        <f t="shared" si="28"/>
        <v>4.7723949781970105E-3</v>
      </c>
      <c r="T108" s="90" t="str">
        <f t="shared" si="32"/>
        <v>kap.</v>
      </c>
      <c r="U108" s="25"/>
      <c r="V108" s="25"/>
      <c r="W108" s="25"/>
      <c r="X108" s="25"/>
      <c r="Y108" s="25"/>
      <c r="Z108" s="25"/>
    </row>
    <row r="109" spans="1:26">
      <c r="A109" s="25"/>
      <c r="B109" s="25"/>
      <c r="C109" s="25"/>
      <c r="D109" s="25"/>
      <c r="E109" s="25"/>
      <c r="F109" s="25"/>
      <c r="G109" s="25"/>
      <c r="H109" s="86">
        <v>20</v>
      </c>
      <c r="I109" s="87">
        <f>((Windgutachten_E101!$O23*1000)/Windgutachten_E101!$U$30)*$F$11</f>
        <v>31.833583861215651</v>
      </c>
      <c r="J109" s="88">
        <f>(Windgutachten_E101!$D23)*$F$11</f>
        <v>210450</v>
      </c>
      <c r="K109" s="87">
        <f t="shared" si="19"/>
        <v>1.5126435667006725E-2</v>
      </c>
      <c r="L109" s="74">
        <f t="shared" si="26"/>
        <v>-20.305866063400398</v>
      </c>
      <c r="M109" s="87">
        <f t="shared" si="29"/>
        <v>32.483248837975154</v>
      </c>
      <c r="N109" s="17">
        <f t="shared" si="30"/>
        <v>214744.89795918367</v>
      </c>
      <c r="O109" s="17">
        <f t="shared" si="24"/>
        <v>6.464084902038695</v>
      </c>
      <c r="P109" s="88">
        <f t="shared" si="25"/>
        <v>42733.695130426131</v>
      </c>
      <c r="Q109" s="89" t="str">
        <f t="shared" si="31"/>
        <v>ind.</v>
      </c>
      <c r="R109" s="17">
        <f t="shared" si="27"/>
        <v>9.777856441675779E-4</v>
      </c>
      <c r="S109" s="17">
        <f t="shared" si="28"/>
        <v>9.777856441675779E-4</v>
      </c>
      <c r="T109" s="90" t="str">
        <f t="shared" si="32"/>
        <v>kap.</v>
      </c>
      <c r="U109" s="25"/>
      <c r="V109" s="25"/>
      <c r="W109" s="25"/>
      <c r="X109" s="25"/>
      <c r="Y109" s="25"/>
      <c r="Z109" s="25"/>
    </row>
    <row r="110" spans="1:26">
      <c r="A110" s="25"/>
      <c r="B110" s="25"/>
      <c r="C110" s="25"/>
      <c r="D110" s="25"/>
      <c r="E110" s="25"/>
      <c r="F110" s="25"/>
      <c r="G110" s="25"/>
      <c r="H110" s="86">
        <v>21</v>
      </c>
      <c r="I110" s="87">
        <f>((Windgutachten_E101!$O24*1000)/Windgutachten_E101!$U$30)*$F$11</f>
        <v>13.764306658271781</v>
      </c>
      <c r="J110" s="88">
        <f>(Windgutachten_E101!$D24)*$F$11</f>
        <v>210450</v>
      </c>
      <c r="K110" s="87">
        <f t="shared" si="19"/>
        <v>6.5404165636834309E-3</v>
      </c>
      <c r="L110" s="74">
        <f t="shared" si="26"/>
        <v>-20.305866063400398</v>
      </c>
      <c r="M110" s="87">
        <f t="shared" si="29"/>
        <v>14.045210875787532</v>
      </c>
      <c r="N110" s="17">
        <f t="shared" si="30"/>
        <v>214744.89795918367</v>
      </c>
      <c r="O110" s="17">
        <f t="shared" si="24"/>
        <v>2.7949616745843726</v>
      </c>
      <c r="P110" s="88">
        <f t="shared" si="25"/>
        <v>42733.695130426131</v>
      </c>
      <c r="Q110" s="89" t="str">
        <f t="shared" si="31"/>
        <v>ind.</v>
      </c>
      <c r="R110" s="17">
        <f t="shared" si="27"/>
        <v>1.8280213631312027E-4</v>
      </c>
      <c r="S110" s="17">
        <f t="shared" si="28"/>
        <v>1.8280213631312027E-4</v>
      </c>
      <c r="T110" s="90" t="str">
        <f t="shared" si="32"/>
        <v>kap.</v>
      </c>
      <c r="U110" s="25"/>
      <c r="V110" s="25"/>
      <c r="W110" s="25"/>
      <c r="X110" s="25"/>
      <c r="Y110" s="25"/>
      <c r="Z110" s="25"/>
    </row>
    <row r="111" spans="1:26">
      <c r="A111" s="25"/>
      <c r="B111" s="25"/>
      <c r="C111" s="25"/>
      <c r="D111" s="25"/>
      <c r="E111" s="25"/>
      <c r="F111" s="25"/>
      <c r="G111" s="25"/>
      <c r="H111" s="86">
        <v>22</v>
      </c>
      <c r="I111" s="87">
        <f>((Windgutachten_E101!$O25*1000)/Windgutachten_E101!$U$30)*$F$11</f>
        <v>5.6864240928117002</v>
      </c>
      <c r="J111" s="88">
        <f>(Windgutachten_E101!$D25)*$F$11</f>
        <v>210450</v>
      </c>
      <c r="K111" s="87">
        <f t="shared" si="19"/>
        <v>2.7020309302977904E-3</v>
      </c>
      <c r="L111" s="74">
        <f t="shared" si="26"/>
        <v>-20.305866063400398</v>
      </c>
      <c r="M111" s="87">
        <f t="shared" si="29"/>
        <v>5.8024735640935718</v>
      </c>
      <c r="N111" s="17">
        <f t="shared" si="30"/>
        <v>214744.89795918367</v>
      </c>
      <c r="O111" s="17">
        <f t="shared" si="24"/>
        <v>1.1546776600832782</v>
      </c>
      <c r="P111" s="88">
        <f t="shared" si="25"/>
        <v>42733.695130426131</v>
      </c>
      <c r="Q111" s="89" t="str">
        <f t="shared" si="31"/>
        <v>ind.</v>
      </c>
      <c r="R111" s="17">
        <f t="shared" si="27"/>
        <v>3.1199747520689049E-5</v>
      </c>
      <c r="S111" s="17">
        <f t="shared" si="28"/>
        <v>3.1199747520689049E-5</v>
      </c>
      <c r="T111" s="90" t="str">
        <f t="shared" si="32"/>
        <v>kap.</v>
      </c>
      <c r="U111" s="25"/>
      <c r="V111" s="25"/>
      <c r="W111" s="25"/>
      <c r="X111" s="25"/>
      <c r="Y111" s="25"/>
      <c r="Z111" s="25"/>
    </row>
    <row r="112" spans="1:26">
      <c r="A112" s="25"/>
      <c r="B112" s="25"/>
      <c r="C112" s="25"/>
      <c r="D112" s="25"/>
      <c r="E112" s="25"/>
      <c r="F112" s="25"/>
      <c r="G112" s="25"/>
      <c r="H112" s="86">
        <v>23</v>
      </c>
      <c r="I112" s="87">
        <f>((Windgutachten_E101!$O26*1000)/Windgutachten_E101!$U$30)*$F$11</f>
        <v>2.2450585795617908</v>
      </c>
      <c r="J112" s="88">
        <f>(Windgutachten_E101!$D26)*$F$11</f>
        <v>210450.00000000003</v>
      </c>
      <c r="K112" s="87">
        <f t="shared" si="19"/>
        <v>1.0667895364988313E-3</v>
      </c>
      <c r="L112" s="74">
        <f t="shared" si="26"/>
        <v>-20.305866063400394</v>
      </c>
      <c r="M112" s="87">
        <f t="shared" si="29"/>
        <v>2.2908761015936641</v>
      </c>
      <c r="N112" s="17">
        <f t="shared" si="30"/>
        <v>214744.8979591837</v>
      </c>
      <c r="O112" s="17">
        <f t="shared" si="24"/>
        <v>0.45587858821069682</v>
      </c>
      <c r="P112" s="88">
        <f t="shared" si="25"/>
        <v>42733.695130426131</v>
      </c>
      <c r="Q112" s="89" t="str">
        <f t="shared" si="31"/>
        <v>ind.</v>
      </c>
      <c r="R112" s="17">
        <f t="shared" si="27"/>
        <v>4.8632650781703115E-6</v>
      </c>
      <c r="S112" s="17">
        <f t="shared" si="28"/>
        <v>4.8632650781703115E-6</v>
      </c>
      <c r="T112" s="90" t="str">
        <f t="shared" si="32"/>
        <v>kap.</v>
      </c>
      <c r="U112" s="25"/>
      <c r="V112" s="25"/>
      <c r="W112" s="25"/>
      <c r="X112" s="25"/>
      <c r="Y112" s="25"/>
      <c r="Z112" s="25"/>
    </row>
    <row r="113" spans="1:26">
      <c r="A113" s="25"/>
      <c r="B113" s="25"/>
      <c r="C113" s="25"/>
      <c r="D113" s="25"/>
      <c r="E113" s="25"/>
      <c r="F113" s="25"/>
      <c r="G113" s="25"/>
      <c r="H113" s="86">
        <v>24</v>
      </c>
      <c r="I113" s="87">
        <f>((Windgutachten_E101!$O27*1000)/Windgutachten_E101!$U$30)*$F$11</f>
        <v>0.84721931030438191</v>
      </c>
      <c r="J113" s="88">
        <f>(Windgutachten_E101!$D27)*$F$11</f>
        <v>210450</v>
      </c>
      <c r="K113" s="87">
        <f t="shared" si="19"/>
        <v>4.0257510587045949E-4</v>
      </c>
      <c r="L113" s="74">
        <f t="shared" si="26"/>
        <v>-20.305866063400398</v>
      </c>
      <c r="M113" s="87">
        <f t="shared" si="29"/>
        <v>0.86450950031059381</v>
      </c>
      <c r="N113" s="17">
        <f t="shared" si="30"/>
        <v>214744.89795918367</v>
      </c>
      <c r="O113" s="17">
        <f t="shared" si="24"/>
        <v>0.17203521841367278</v>
      </c>
      <c r="P113" s="88">
        <f t="shared" si="25"/>
        <v>42733.695130426131</v>
      </c>
      <c r="Q113" s="89" t="str">
        <f t="shared" si="31"/>
        <v>ind.</v>
      </c>
      <c r="R113" s="17">
        <f t="shared" si="27"/>
        <v>6.9257096266332099E-7</v>
      </c>
      <c r="S113" s="17">
        <f t="shared" si="28"/>
        <v>6.9257096266332099E-7</v>
      </c>
      <c r="T113" s="90" t="str">
        <f t="shared" si="32"/>
        <v>kap.</v>
      </c>
      <c r="U113" s="25"/>
      <c r="V113" s="25"/>
      <c r="W113" s="25"/>
      <c r="X113" s="25"/>
      <c r="Y113" s="25"/>
      <c r="Z113" s="25"/>
    </row>
    <row r="114" spans="1:26">
      <c r="A114" s="25"/>
      <c r="B114" s="25"/>
      <c r="C114" s="25"/>
      <c r="D114" s="25"/>
      <c r="E114" s="25"/>
      <c r="F114" s="25"/>
      <c r="G114" s="25"/>
      <c r="H114" s="86">
        <v>25</v>
      </c>
      <c r="I114" s="87">
        <f>((Windgutachten_E101!$O28*1000)/Windgutachten_E101!$U$30)*$F$11</f>
        <v>0.30564027624295598</v>
      </c>
      <c r="J114" s="88">
        <f>(Windgutachten_E101!$D28)*$F$11</f>
        <v>210450</v>
      </c>
      <c r="K114" s="17">
        <f t="shared" si="19"/>
        <v>1.4523177773483298E-4</v>
      </c>
      <c r="L114" s="74">
        <f t="shared" si="26"/>
        <v>-20.305866063400398</v>
      </c>
      <c r="M114" s="87">
        <f>$I114/$F$3</f>
        <v>0.32935374595146116</v>
      </c>
      <c r="N114" s="17">
        <f t="shared" si="30"/>
        <v>214744.89795918367</v>
      </c>
      <c r="O114" s="17">
        <f t="shared" si="24"/>
        <v>0.12271068213643498</v>
      </c>
      <c r="P114" s="88">
        <f t="shared" si="25"/>
        <v>42733.695130426131</v>
      </c>
      <c r="Q114" s="89" t="str">
        <f t="shared" si="31"/>
        <v>ind.</v>
      </c>
      <c r="R114" s="17">
        <f t="shared" si="27"/>
        <v>3.5236624084183258E-7</v>
      </c>
      <c r="S114" s="17">
        <f t="shared" si="28"/>
        <v>3.5236624084183258E-7</v>
      </c>
      <c r="T114" s="90" t="str">
        <f t="shared" si="32"/>
        <v>kap.</v>
      </c>
      <c r="U114" s="25"/>
      <c r="V114" s="25"/>
      <c r="W114" s="25"/>
      <c r="X114" s="25"/>
      <c r="Y114" s="25"/>
      <c r="Z114" s="25"/>
    </row>
    <row r="115" spans="1:26">
      <c r="A115" s="25"/>
      <c r="B115" s="25"/>
      <c r="C115" s="75" t="s">
        <v>26</v>
      </c>
      <c r="D115" s="13" t="s">
        <v>24</v>
      </c>
      <c r="E115" s="13" t="s">
        <v>0</v>
      </c>
      <c r="F115" s="13">
        <v>1</v>
      </c>
      <c r="G115" s="13"/>
      <c r="H115" s="94">
        <v>2</v>
      </c>
      <c r="I115" s="95">
        <f>((Windgutachten_E101!$O5*1000)/Windgutachten_E101!$U$30)*$F$11</f>
        <v>16.491055659300208</v>
      </c>
      <c r="J115" s="96">
        <f>(Windgutachten_E101!$D5)*$F$11</f>
        <v>206.99999999999997</v>
      </c>
      <c r="K115" s="97">
        <f t="shared" si="19"/>
        <v>7.9666935552174927</v>
      </c>
      <c r="L115" s="96">
        <f t="shared" si="26"/>
        <v>0</v>
      </c>
      <c r="M115" s="95">
        <f>$I115/$F$7</f>
        <v>16.491055659300208</v>
      </c>
      <c r="N115" s="97">
        <f>$J115/$F$7</f>
        <v>206.99999999999997</v>
      </c>
      <c r="O115" s="97">
        <f t="shared" ref="O115:O146" si="33">SQRT((($M115)^2)-(($I115)^2))</f>
        <v>0</v>
      </c>
      <c r="P115" s="96">
        <f t="shared" ref="P115:P146" si="34">SQRT((($N115)^2)-(($J115)^2))</f>
        <v>0</v>
      </c>
      <c r="Q115" s="98" t="str">
        <f>IF($G$7="ind.","ind.","kap.")</f>
        <v>kap.</v>
      </c>
      <c r="R115" s="97" t="e">
        <f t="shared" si="27"/>
        <v>#DIV/0!</v>
      </c>
      <c r="S115" s="97" t="e">
        <f t="shared" si="28"/>
        <v>#DIV/0!</v>
      </c>
      <c r="T115" s="99" t="str">
        <f>IF($G$7="ind.","kap."," ")</f>
        <v xml:space="preserve"> </v>
      </c>
      <c r="U115" s="25"/>
      <c r="V115" s="25"/>
      <c r="W115" s="25"/>
      <c r="X115" s="25"/>
      <c r="Y115" s="25"/>
      <c r="Z115" s="25"/>
    </row>
    <row r="116" spans="1:26">
      <c r="A116" s="25"/>
      <c r="B116" s="25"/>
      <c r="C116" s="25"/>
      <c r="D116" s="25"/>
      <c r="E116" s="25"/>
      <c r="F116" s="25"/>
      <c r="G116" s="25"/>
      <c r="H116" s="86">
        <v>3</v>
      </c>
      <c r="I116" s="87">
        <f>((Windgutachten_E101!$O6*1000)/Windgutachten_E101!$U$30)*$F$11</f>
        <v>273.79912880268859</v>
      </c>
      <c r="J116" s="88">
        <f>(Windgutachten_E101!$D6)*$F$11</f>
        <v>2553.0000000000018</v>
      </c>
      <c r="K116" s="87">
        <f t="shared" si="19"/>
        <v>10.724603556705381</v>
      </c>
      <c r="L116" s="74">
        <f t="shared" si="26"/>
        <v>0</v>
      </c>
      <c r="M116" s="87">
        <f t="shared" ref="M116:M138" si="35">$I116/$F$7</f>
        <v>273.79912880268859</v>
      </c>
      <c r="N116" s="17">
        <f t="shared" ref="N116:N138" si="36">$J116/$F$7</f>
        <v>2553.0000000000018</v>
      </c>
      <c r="O116" s="17">
        <f t="shared" si="33"/>
        <v>0</v>
      </c>
      <c r="P116" s="88">
        <f t="shared" si="34"/>
        <v>0</v>
      </c>
      <c r="Q116" s="89" t="str">
        <f t="shared" ref="Q116:Q138" si="37">IF($G$7="ind.","ind.","kap.")</f>
        <v>kap.</v>
      </c>
      <c r="R116" s="17" t="e">
        <f t="shared" si="27"/>
        <v>#DIV/0!</v>
      </c>
      <c r="S116" s="17" t="e">
        <f t="shared" si="28"/>
        <v>#DIV/0!</v>
      </c>
      <c r="T116" s="90" t="str">
        <f t="shared" ref="T116:T138" si="38">IF($G$7="ind.","kap."," ")</f>
        <v xml:space="preserve"> </v>
      </c>
      <c r="U116" s="25"/>
      <c r="V116" s="25"/>
      <c r="W116" s="25"/>
      <c r="X116" s="25"/>
      <c r="Y116" s="25"/>
      <c r="Z116" s="25"/>
    </row>
    <row r="117" spans="1:26">
      <c r="A117" s="25"/>
      <c r="B117" s="25"/>
      <c r="C117" s="25"/>
      <c r="D117" s="25"/>
      <c r="E117" s="25"/>
      <c r="F117" s="25"/>
      <c r="G117" s="25"/>
      <c r="H117" s="86">
        <v>4</v>
      </c>
      <c r="I117" s="87">
        <f>((Windgutachten_E101!$O7*1000)/Windgutachten_E101!$U$30)*$F$11</f>
        <v>1000.616507212379</v>
      </c>
      <c r="J117" s="88">
        <f>(Windgutachten_E101!$D7)*$F$11</f>
        <v>8142.0000000000027</v>
      </c>
      <c r="K117" s="87">
        <f t="shared" si="19"/>
        <v>12.28956653417316</v>
      </c>
      <c r="L117" s="74">
        <f t="shared" si="26"/>
        <v>0</v>
      </c>
      <c r="M117" s="87">
        <f t="shared" si="35"/>
        <v>1000.616507212379</v>
      </c>
      <c r="N117" s="17">
        <f t="shared" si="36"/>
        <v>8142.0000000000027</v>
      </c>
      <c r="O117" s="17">
        <f t="shared" si="33"/>
        <v>0</v>
      </c>
      <c r="P117" s="88">
        <f t="shared" si="34"/>
        <v>0</v>
      </c>
      <c r="Q117" s="89" t="str">
        <f t="shared" si="37"/>
        <v>kap.</v>
      </c>
      <c r="R117" s="17" t="e">
        <f t="shared" si="27"/>
        <v>#DIV/0!</v>
      </c>
      <c r="S117" s="17" t="e">
        <f t="shared" si="28"/>
        <v>#DIV/0!</v>
      </c>
      <c r="T117" s="90" t="str">
        <f t="shared" si="38"/>
        <v xml:space="preserve"> </v>
      </c>
      <c r="U117" s="25"/>
      <c r="V117" s="25"/>
      <c r="W117" s="25"/>
      <c r="X117" s="25"/>
      <c r="Y117" s="25"/>
      <c r="Z117" s="25"/>
    </row>
    <row r="118" spans="1:26">
      <c r="A118" s="25"/>
      <c r="B118" s="25"/>
      <c r="C118" s="25"/>
      <c r="D118" s="25"/>
      <c r="E118" s="25"/>
      <c r="F118" s="25"/>
      <c r="G118" s="25"/>
      <c r="H118" s="86">
        <v>5</v>
      </c>
      <c r="I118" s="87">
        <f>((Windgutachten_E101!$O8*1000)/Windgutachten_E101!$U$30)*$F$11</f>
        <v>2250.7984977846695</v>
      </c>
      <c r="J118" s="88">
        <f>(Windgutachten_E101!$D8)*$F$11</f>
        <v>17802</v>
      </c>
      <c r="K118" s="87">
        <f t="shared" si="19"/>
        <v>12.643514761176663</v>
      </c>
      <c r="L118" s="74">
        <f t="shared" si="26"/>
        <v>0</v>
      </c>
      <c r="M118" s="87">
        <f t="shared" si="35"/>
        <v>2250.7984977846695</v>
      </c>
      <c r="N118" s="17">
        <f t="shared" si="36"/>
        <v>17802</v>
      </c>
      <c r="O118" s="17">
        <f t="shared" si="33"/>
        <v>0</v>
      </c>
      <c r="P118" s="88">
        <f t="shared" si="34"/>
        <v>0</v>
      </c>
      <c r="Q118" s="89" t="str">
        <f t="shared" si="37"/>
        <v>kap.</v>
      </c>
      <c r="R118" s="17" t="e">
        <f t="shared" si="27"/>
        <v>#DIV/0!</v>
      </c>
      <c r="S118" s="17" t="e">
        <f t="shared" si="28"/>
        <v>#DIV/0!</v>
      </c>
      <c r="T118" s="90" t="str">
        <f t="shared" si="38"/>
        <v xml:space="preserve"> </v>
      </c>
      <c r="U118" s="25"/>
      <c r="V118" s="25"/>
      <c r="W118" s="25"/>
      <c r="X118" s="25"/>
      <c r="Y118" s="25"/>
      <c r="Z118" s="25"/>
    </row>
    <row r="119" spans="1:26">
      <c r="A119" s="25"/>
      <c r="B119" s="25"/>
      <c r="C119" s="25"/>
      <c r="D119" s="25"/>
      <c r="E119" s="25"/>
      <c r="F119" s="25"/>
      <c r="G119" s="25"/>
      <c r="H119" s="86">
        <v>6</v>
      </c>
      <c r="I119" s="87">
        <f>((Windgutachten_E101!$O9*1000)/Windgutachten_E101!$U$30)*$F$11</f>
        <v>3952.3874762760156</v>
      </c>
      <c r="J119" s="88">
        <f>(Windgutachten_E101!$D9)*$F$11</f>
        <v>33050.999999999985</v>
      </c>
      <c r="K119" s="87">
        <f t="shared" si="19"/>
        <v>11.95845050460203</v>
      </c>
      <c r="L119" s="74">
        <f t="shared" si="26"/>
        <v>0</v>
      </c>
      <c r="M119" s="87">
        <f t="shared" si="35"/>
        <v>3952.3874762760156</v>
      </c>
      <c r="N119" s="17">
        <f t="shared" si="36"/>
        <v>33050.999999999985</v>
      </c>
      <c r="O119" s="17">
        <f t="shared" si="33"/>
        <v>0</v>
      </c>
      <c r="P119" s="88">
        <f t="shared" si="34"/>
        <v>0</v>
      </c>
      <c r="Q119" s="89" t="str">
        <f t="shared" si="37"/>
        <v>kap.</v>
      </c>
      <c r="R119" s="17" t="e">
        <f t="shared" si="27"/>
        <v>#DIV/0!</v>
      </c>
      <c r="S119" s="17" t="e">
        <f t="shared" si="28"/>
        <v>#DIV/0!</v>
      </c>
      <c r="T119" s="90" t="str">
        <f t="shared" si="38"/>
        <v xml:space="preserve"> </v>
      </c>
      <c r="U119" s="25"/>
      <c r="V119" s="25"/>
      <c r="W119" s="25"/>
      <c r="X119" s="25"/>
      <c r="Y119" s="25"/>
      <c r="Z119" s="25"/>
    </row>
    <row r="120" spans="1:26">
      <c r="A120" s="25"/>
      <c r="B120" s="25"/>
      <c r="C120" s="25"/>
      <c r="D120" s="25"/>
      <c r="E120" s="25"/>
      <c r="F120" s="25"/>
      <c r="G120" s="25"/>
      <c r="H120" s="86">
        <v>7</v>
      </c>
      <c r="I120" s="87">
        <f>((Windgutachten_E101!$O10*1000)/Windgutachten_E101!$U$30)*$F$11</f>
        <v>5740.2163115167314</v>
      </c>
      <c r="J120" s="88">
        <f>(Windgutachten_E101!$D10)*$F$11</f>
        <v>54510.000000000007</v>
      </c>
      <c r="K120" s="87">
        <f t="shared" si="19"/>
        <v>10.530574778053074</v>
      </c>
      <c r="L120" s="74">
        <f t="shared" si="26"/>
        <v>0</v>
      </c>
      <c r="M120" s="87">
        <f t="shared" si="35"/>
        <v>5740.2163115167314</v>
      </c>
      <c r="N120" s="17">
        <f t="shared" si="36"/>
        <v>54510.000000000007</v>
      </c>
      <c r="O120" s="17">
        <f t="shared" si="33"/>
        <v>0</v>
      </c>
      <c r="P120" s="88">
        <f t="shared" si="34"/>
        <v>0</v>
      </c>
      <c r="Q120" s="89" t="str">
        <f t="shared" si="37"/>
        <v>kap.</v>
      </c>
      <c r="R120" s="17" t="e">
        <f t="shared" si="27"/>
        <v>#DIV/0!</v>
      </c>
      <c r="S120" s="17" t="e">
        <f t="shared" si="28"/>
        <v>#DIV/0!</v>
      </c>
      <c r="T120" s="90" t="str">
        <f t="shared" si="38"/>
        <v xml:space="preserve"> </v>
      </c>
      <c r="U120" s="25"/>
      <c r="V120" s="25"/>
      <c r="W120" s="25"/>
      <c r="X120" s="25"/>
      <c r="Y120" s="25"/>
      <c r="Z120" s="25"/>
    </row>
    <row r="121" spans="1:26">
      <c r="A121" s="25"/>
      <c r="B121" s="25"/>
      <c r="C121" s="25"/>
      <c r="D121" s="25"/>
      <c r="E121" s="25"/>
      <c r="F121" s="25"/>
      <c r="G121" s="25"/>
      <c r="H121" s="86">
        <v>8</v>
      </c>
      <c r="I121" s="87">
        <f>((Windgutachten_E101!$O11*1000)/Windgutachten_E101!$U$30)*$F$11</f>
        <v>7202.9298556939948</v>
      </c>
      <c r="J121" s="88">
        <f>(Windgutachten_E101!$D11)*$F$11</f>
        <v>82800.000000000015</v>
      </c>
      <c r="K121" s="87">
        <f t="shared" si="19"/>
        <v>8.6991906469734221</v>
      </c>
      <c r="L121" s="74">
        <f t="shared" si="26"/>
        <v>0</v>
      </c>
      <c r="M121" s="87">
        <f t="shared" si="35"/>
        <v>7202.9298556939948</v>
      </c>
      <c r="N121" s="17">
        <f t="shared" si="36"/>
        <v>82800.000000000015</v>
      </c>
      <c r="O121" s="17">
        <f t="shared" si="33"/>
        <v>0</v>
      </c>
      <c r="P121" s="88">
        <f t="shared" si="34"/>
        <v>0</v>
      </c>
      <c r="Q121" s="89" t="str">
        <f t="shared" si="37"/>
        <v>kap.</v>
      </c>
      <c r="R121" s="17" t="e">
        <f t="shared" si="27"/>
        <v>#DIV/0!</v>
      </c>
      <c r="S121" s="17" t="e">
        <f t="shared" si="28"/>
        <v>#DIV/0!</v>
      </c>
      <c r="T121" s="90" t="str">
        <f t="shared" si="38"/>
        <v xml:space="preserve"> </v>
      </c>
      <c r="U121" s="25"/>
      <c r="V121" s="25"/>
      <c r="W121" s="25"/>
      <c r="X121" s="25"/>
      <c r="Y121" s="25"/>
      <c r="Z121" s="25"/>
    </row>
    <row r="122" spans="1:26">
      <c r="A122" s="25"/>
      <c r="B122" s="25"/>
      <c r="C122" s="25"/>
      <c r="D122" s="25"/>
      <c r="E122" s="25"/>
      <c r="F122" s="25"/>
      <c r="G122" s="25"/>
      <c r="H122" s="86">
        <v>9</v>
      </c>
      <c r="I122" s="87">
        <f>((Windgutachten_E101!$O12*1000)/Windgutachten_E101!$U$30)*$F$11</f>
        <v>7993.1092823114159</v>
      </c>
      <c r="J122" s="88">
        <f>(Windgutachten_E101!$D12)*$F$11</f>
        <v>117989.99999999997</v>
      </c>
      <c r="K122" s="87">
        <f t="shared" si="19"/>
        <v>6.7743955270034908</v>
      </c>
      <c r="L122" s="74">
        <f t="shared" si="26"/>
        <v>0</v>
      </c>
      <c r="M122" s="87">
        <f t="shared" si="35"/>
        <v>7993.1092823114159</v>
      </c>
      <c r="N122" s="17">
        <f t="shared" si="36"/>
        <v>117989.99999999997</v>
      </c>
      <c r="O122" s="17">
        <f t="shared" si="33"/>
        <v>0</v>
      </c>
      <c r="P122" s="88">
        <f t="shared" si="34"/>
        <v>0</v>
      </c>
      <c r="Q122" s="89" t="str">
        <f t="shared" si="37"/>
        <v>kap.</v>
      </c>
      <c r="R122" s="17" t="e">
        <f t="shared" si="27"/>
        <v>#DIV/0!</v>
      </c>
      <c r="S122" s="17" t="e">
        <f t="shared" si="28"/>
        <v>#DIV/0!</v>
      </c>
      <c r="T122" s="90" t="str">
        <f t="shared" si="38"/>
        <v xml:space="preserve"> </v>
      </c>
      <c r="U122" s="25"/>
      <c r="V122" s="25"/>
      <c r="W122" s="25"/>
      <c r="X122" s="25"/>
      <c r="Y122" s="25"/>
      <c r="Z122" s="25"/>
    </row>
    <row r="123" spans="1:26">
      <c r="A123" s="25"/>
      <c r="B123" s="25"/>
      <c r="C123" s="25"/>
      <c r="D123" s="25"/>
      <c r="E123" s="25"/>
      <c r="F123" s="25"/>
      <c r="G123" s="25"/>
      <c r="H123" s="86">
        <v>10</v>
      </c>
      <c r="I123" s="87">
        <f>((Windgutachten_E101!$O13*1000)/Windgutachten_E101!$U$30)*$F$11</f>
        <v>8056.314495554604</v>
      </c>
      <c r="J123" s="88">
        <f>(Windgutachten_E101!$D13)*$F$11</f>
        <v>161459.99999999994</v>
      </c>
      <c r="K123" s="87">
        <f t="shared" si="19"/>
        <v>4.989665858760441</v>
      </c>
      <c r="L123" s="74">
        <f t="shared" si="26"/>
        <v>0</v>
      </c>
      <c r="M123" s="87">
        <f t="shared" si="35"/>
        <v>8056.314495554604</v>
      </c>
      <c r="N123" s="17">
        <f t="shared" si="36"/>
        <v>161459.99999999994</v>
      </c>
      <c r="O123" s="17">
        <f t="shared" si="33"/>
        <v>0</v>
      </c>
      <c r="P123" s="88">
        <f t="shared" si="34"/>
        <v>0</v>
      </c>
      <c r="Q123" s="89" t="str">
        <f t="shared" si="37"/>
        <v>kap.</v>
      </c>
      <c r="R123" s="17" t="e">
        <f t="shared" si="27"/>
        <v>#DIV/0!</v>
      </c>
      <c r="S123" s="17" t="e">
        <f t="shared" si="28"/>
        <v>#DIV/0!</v>
      </c>
      <c r="T123" s="90" t="str">
        <f t="shared" si="38"/>
        <v xml:space="preserve"> </v>
      </c>
      <c r="U123" s="25"/>
      <c r="V123" s="25"/>
      <c r="W123" s="25"/>
      <c r="X123" s="25"/>
      <c r="Y123" s="25"/>
      <c r="Z123" s="25"/>
    </row>
    <row r="124" spans="1:26">
      <c r="A124" s="25"/>
      <c r="B124" s="25"/>
      <c r="C124" s="25"/>
      <c r="D124" s="25"/>
      <c r="E124" s="25"/>
      <c r="F124" s="25"/>
      <c r="G124" s="25"/>
      <c r="H124" s="86">
        <v>11</v>
      </c>
      <c r="I124" s="87">
        <f>((Windgutachten_E101!$O14*1000)/Windgutachten_E101!$U$30)*$F$11</f>
        <v>6892.6857625054909</v>
      </c>
      <c r="J124" s="88">
        <f>(Windgutachten_E101!$D14)*$F$11</f>
        <v>197822.99999999991</v>
      </c>
      <c r="K124" s="87">
        <f t="shared" si="19"/>
        <v>3.4842691509609574</v>
      </c>
      <c r="L124" s="74">
        <f t="shared" si="26"/>
        <v>0</v>
      </c>
      <c r="M124" s="87">
        <f t="shared" si="35"/>
        <v>6892.6857625054909</v>
      </c>
      <c r="N124" s="17">
        <f t="shared" si="36"/>
        <v>197822.99999999991</v>
      </c>
      <c r="O124" s="17">
        <f t="shared" si="33"/>
        <v>0</v>
      </c>
      <c r="P124" s="88">
        <f t="shared" si="34"/>
        <v>0</v>
      </c>
      <c r="Q124" s="89" t="str">
        <f t="shared" si="37"/>
        <v>kap.</v>
      </c>
      <c r="R124" s="17" t="e">
        <f t="shared" si="27"/>
        <v>#DIV/0!</v>
      </c>
      <c r="S124" s="17" t="e">
        <f t="shared" si="28"/>
        <v>#DIV/0!</v>
      </c>
      <c r="T124" s="90" t="str">
        <f t="shared" si="38"/>
        <v xml:space="preserve"> </v>
      </c>
      <c r="U124" s="25"/>
      <c r="V124" s="25"/>
      <c r="W124" s="25"/>
      <c r="X124" s="25"/>
      <c r="Y124" s="25"/>
      <c r="Z124" s="25"/>
    </row>
    <row r="125" spans="1:26">
      <c r="A125" s="25"/>
      <c r="B125" s="25"/>
      <c r="C125" s="25"/>
      <c r="D125" s="25"/>
      <c r="E125" s="25"/>
      <c r="F125" s="25"/>
      <c r="G125" s="25"/>
      <c r="H125" s="86">
        <v>12</v>
      </c>
      <c r="I125" s="87">
        <f>((Windgutachten_E101!$O15*1000)/Windgutachten_E101!$U$30)*$F$11</f>
        <v>4837.4496992443119</v>
      </c>
      <c r="J125" s="88">
        <f>(Windgutachten_E101!$D15)*$F$11</f>
        <v>209346.00000000015</v>
      </c>
      <c r="K125" s="87">
        <f t="shared" si="19"/>
        <v>2.3107437922120835</v>
      </c>
      <c r="L125" s="74">
        <f t="shared" si="26"/>
        <v>0</v>
      </c>
      <c r="M125" s="87">
        <f t="shared" si="35"/>
        <v>4837.4496992443119</v>
      </c>
      <c r="N125" s="17">
        <f t="shared" si="36"/>
        <v>209346.00000000015</v>
      </c>
      <c r="O125" s="17">
        <f t="shared" si="33"/>
        <v>0</v>
      </c>
      <c r="P125" s="88">
        <f t="shared" si="34"/>
        <v>0</v>
      </c>
      <c r="Q125" s="89" t="str">
        <f t="shared" si="37"/>
        <v>kap.</v>
      </c>
      <c r="R125" s="17" t="e">
        <f t="shared" si="27"/>
        <v>#DIV/0!</v>
      </c>
      <c r="S125" s="17" t="e">
        <f t="shared" si="28"/>
        <v>#DIV/0!</v>
      </c>
      <c r="T125" s="90" t="str">
        <f t="shared" si="38"/>
        <v xml:space="preserve"> </v>
      </c>
      <c r="U125" s="25"/>
      <c r="V125" s="25"/>
      <c r="W125" s="25"/>
      <c r="X125" s="25"/>
      <c r="Y125" s="25"/>
      <c r="Z125" s="25"/>
    </row>
    <row r="126" spans="1:26">
      <c r="A126" s="25"/>
      <c r="B126" s="25"/>
      <c r="C126" s="25"/>
      <c r="D126" s="25"/>
      <c r="E126" s="25"/>
      <c r="F126" s="25"/>
      <c r="G126" s="25"/>
      <c r="H126" s="86">
        <v>13</v>
      </c>
      <c r="I126" s="87">
        <f>((Windgutachten_E101!$O16*1000)/Windgutachten_E101!$U$30)*$F$11</f>
        <v>3067.0313518632643</v>
      </c>
      <c r="J126" s="88">
        <f>(Windgutachten_E101!$D16)*$F$11</f>
        <v>210449.99999999991</v>
      </c>
      <c r="K126" s="87">
        <f t="shared" si="19"/>
        <v>1.4573681881032385</v>
      </c>
      <c r="L126" s="74">
        <f t="shared" si="26"/>
        <v>0</v>
      </c>
      <c r="M126" s="87">
        <f t="shared" si="35"/>
        <v>3067.0313518632643</v>
      </c>
      <c r="N126" s="17">
        <f t="shared" si="36"/>
        <v>210449.99999999991</v>
      </c>
      <c r="O126" s="17">
        <f t="shared" si="33"/>
        <v>0</v>
      </c>
      <c r="P126" s="88">
        <f t="shared" si="34"/>
        <v>0</v>
      </c>
      <c r="Q126" s="89" t="str">
        <f t="shared" si="37"/>
        <v>kap.</v>
      </c>
      <c r="R126" s="17" t="e">
        <f t="shared" si="27"/>
        <v>#DIV/0!</v>
      </c>
      <c r="S126" s="17" t="e">
        <f t="shared" si="28"/>
        <v>#DIV/0!</v>
      </c>
      <c r="T126" s="90" t="str">
        <f t="shared" si="38"/>
        <v xml:space="preserve"> </v>
      </c>
      <c r="U126" s="25"/>
      <c r="V126" s="25"/>
      <c r="W126" s="25"/>
      <c r="X126" s="25"/>
      <c r="Y126" s="25"/>
      <c r="Z126" s="25"/>
    </row>
    <row r="127" spans="1:26">
      <c r="A127" s="25"/>
      <c r="B127" s="25"/>
      <c r="C127" s="25"/>
      <c r="D127" s="25"/>
      <c r="E127" s="25"/>
      <c r="F127" s="25"/>
      <c r="G127" s="25"/>
      <c r="H127" s="86">
        <v>14</v>
      </c>
      <c r="I127" s="87">
        <f>((Windgutachten_E101!$O17*1000)/Windgutachten_E101!$U$30)*$F$11</f>
        <v>1841.4586512046612</v>
      </c>
      <c r="J127" s="88">
        <f>(Windgutachten_E101!$D17)*$F$11</f>
        <v>210449.99999999991</v>
      </c>
      <c r="K127" s="87">
        <f t="shared" si="19"/>
        <v>0.87501005046550817</v>
      </c>
      <c r="L127" s="74">
        <f t="shared" si="26"/>
        <v>0</v>
      </c>
      <c r="M127" s="87">
        <f t="shared" si="35"/>
        <v>1841.4586512046612</v>
      </c>
      <c r="N127" s="17">
        <f t="shared" si="36"/>
        <v>210449.99999999991</v>
      </c>
      <c r="O127" s="17">
        <f t="shared" si="33"/>
        <v>0</v>
      </c>
      <c r="P127" s="88">
        <f t="shared" si="34"/>
        <v>0</v>
      </c>
      <c r="Q127" s="89" t="str">
        <f t="shared" si="37"/>
        <v>kap.</v>
      </c>
      <c r="R127" s="17" t="e">
        <f t="shared" si="27"/>
        <v>#DIV/0!</v>
      </c>
      <c r="S127" s="17" t="e">
        <f t="shared" si="28"/>
        <v>#DIV/0!</v>
      </c>
      <c r="T127" s="90" t="str">
        <f t="shared" si="38"/>
        <v xml:space="preserve"> </v>
      </c>
      <c r="U127" s="25"/>
      <c r="V127" s="25"/>
      <c r="W127" s="25"/>
      <c r="X127" s="25"/>
      <c r="Y127" s="25"/>
      <c r="Z127" s="25"/>
    </row>
    <row r="128" spans="1:26">
      <c r="A128" s="25"/>
      <c r="B128" s="25"/>
      <c r="C128" s="25"/>
      <c r="D128" s="25"/>
      <c r="E128" s="25"/>
      <c r="F128" s="25"/>
      <c r="G128" s="25"/>
      <c r="H128" s="86">
        <v>15</v>
      </c>
      <c r="I128" s="87">
        <f>((Windgutachten_E101!$O18*1000)/Windgutachten_E101!$U$30)*$F$11</f>
        <v>1053.3865936753582</v>
      </c>
      <c r="J128" s="88">
        <f>(Windgutachten_E101!$D18)*$F$11</f>
        <v>210449.99999999991</v>
      </c>
      <c r="K128" s="87">
        <f t="shared" si="19"/>
        <v>0.50054007777398835</v>
      </c>
      <c r="L128" s="74">
        <f t="shared" si="26"/>
        <v>0</v>
      </c>
      <c r="M128" s="87">
        <f t="shared" si="35"/>
        <v>1053.3865936753582</v>
      </c>
      <c r="N128" s="17">
        <f t="shared" si="36"/>
        <v>210449.99999999991</v>
      </c>
      <c r="O128" s="17">
        <f t="shared" si="33"/>
        <v>0</v>
      </c>
      <c r="P128" s="88">
        <f t="shared" si="34"/>
        <v>0</v>
      </c>
      <c r="Q128" s="89" t="str">
        <f t="shared" si="37"/>
        <v>kap.</v>
      </c>
      <c r="R128" s="17" t="e">
        <f t="shared" si="27"/>
        <v>#DIV/0!</v>
      </c>
      <c r="S128" s="17" t="e">
        <f t="shared" si="28"/>
        <v>#DIV/0!</v>
      </c>
      <c r="T128" s="90" t="str">
        <f t="shared" si="38"/>
        <v xml:space="preserve"> </v>
      </c>
      <c r="U128" s="25"/>
      <c r="V128" s="25"/>
      <c r="W128" s="25"/>
      <c r="X128" s="25"/>
      <c r="Y128" s="25"/>
      <c r="Z128" s="25"/>
    </row>
    <row r="129" spans="1:26">
      <c r="A129" s="25"/>
      <c r="B129" s="25"/>
      <c r="C129" s="25"/>
      <c r="D129" s="25"/>
      <c r="E129" s="25"/>
      <c r="F129" s="25"/>
      <c r="G129" s="25"/>
      <c r="H129" s="86">
        <v>16</v>
      </c>
      <c r="I129" s="87">
        <f>((Windgutachten_E101!$O19*1000)/Windgutachten_E101!$U$30)*$F$11</f>
        <v>574.4899567368567</v>
      </c>
      <c r="J129" s="88">
        <f>(Windgutachten_E101!$D19)*$F$11</f>
        <v>210450</v>
      </c>
      <c r="K129" s="87">
        <f t="shared" si="19"/>
        <v>0.27298168531093214</v>
      </c>
      <c r="L129" s="74">
        <f t="shared" si="26"/>
        <v>0</v>
      </c>
      <c r="M129" s="87">
        <f t="shared" si="35"/>
        <v>574.4899567368567</v>
      </c>
      <c r="N129" s="17">
        <f t="shared" si="36"/>
        <v>210450</v>
      </c>
      <c r="O129" s="17">
        <f t="shared" si="33"/>
        <v>0</v>
      </c>
      <c r="P129" s="88">
        <f t="shared" si="34"/>
        <v>0</v>
      </c>
      <c r="Q129" s="89" t="str">
        <f t="shared" si="37"/>
        <v>kap.</v>
      </c>
      <c r="R129" s="17" t="e">
        <f t="shared" si="27"/>
        <v>#DIV/0!</v>
      </c>
      <c r="S129" s="17" t="e">
        <f t="shared" si="28"/>
        <v>#DIV/0!</v>
      </c>
      <c r="T129" s="90" t="str">
        <f t="shared" si="38"/>
        <v xml:space="preserve"> </v>
      </c>
      <c r="U129" s="25"/>
      <c r="V129" s="25"/>
      <c r="W129" s="25"/>
      <c r="X129" s="25"/>
      <c r="Y129" s="25"/>
      <c r="Z129" s="25"/>
    </row>
    <row r="130" spans="1:26">
      <c r="A130" s="25"/>
      <c r="B130" s="25"/>
      <c r="C130" s="25"/>
      <c r="D130" s="25"/>
      <c r="E130" s="25"/>
      <c r="F130" s="25"/>
      <c r="G130" s="25"/>
      <c r="H130" s="86">
        <v>17</v>
      </c>
      <c r="I130" s="87">
        <f>((Windgutachten_E101!$O20*1000)/Windgutachten_E101!$U$30)*$F$11</f>
        <v>298.86871439706374</v>
      </c>
      <c r="J130" s="88">
        <f>(Windgutachten_E101!$D20)*$F$11</f>
        <v>210450</v>
      </c>
      <c r="K130" s="87">
        <f t="shared" si="19"/>
        <v>0.14201411945690842</v>
      </c>
      <c r="L130" s="74">
        <f t="shared" si="26"/>
        <v>0</v>
      </c>
      <c r="M130" s="87">
        <f t="shared" si="35"/>
        <v>298.86871439706374</v>
      </c>
      <c r="N130" s="17">
        <f t="shared" si="36"/>
        <v>210450</v>
      </c>
      <c r="O130" s="17">
        <f t="shared" si="33"/>
        <v>0</v>
      </c>
      <c r="P130" s="88">
        <f t="shared" si="34"/>
        <v>0</v>
      </c>
      <c r="Q130" s="89" t="str">
        <f t="shared" si="37"/>
        <v>kap.</v>
      </c>
      <c r="R130" s="17" t="e">
        <f t="shared" si="27"/>
        <v>#DIV/0!</v>
      </c>
      <c r="S130" s="17" t="e">
        <f t="shared" si="28"/>
        <v>#DIV/0!</v>
      </c>
      <c r="T130" s="90" t="str">
        <f t="shared" si="38"/>
        <v xml:space="preserve"> </v>
      </c>
      <c r="U130" s="25"/>
      <c r="V130" s="25"/>
      <c r="W130" s="25"/>
      <c r="X130" s="25"/>
      <c r="Y130" s="25"/>
      <c r="Z130" s="25"/>
    </row>
    <row r="131" spans="1:26">
      <c r="A131" s="25"/>
      <c r="B131" s="25"/>
      <c r="C131" s="25"/>
      <c r="D131" s="25"/>
      <c r="E131" s="25"/>
      <c r="F131" s="25"/>
      <c r="G131" s="25"/>
      <c r="H131" s="86">
        <v>18</v>
      </c>
      <c r="I131" s="87">
        <f>((Windgutachten_E101!$O21*1000)/Windgutachten_E101!$U$30)*$F$11</f>
        <v>148.38023574513375</v>
      </c>
      <c r="J131" s="88">
        <f>(Windgutachten_E101!$D21)*$F$11</f>
        <v>210450</v>
      </c>
      <c r="K131" s="87">
        <f t="shared" si="19"/>
        <v>7.0506170465732362E-2</v>
      </c>
      <c r="L131" s="74">
        <f t="shared" si="26"/>
        <v>0</v>
      </c>
      <c r="M131" s="87">
        <f t="shared" si="35"/>
        <v>148.38023574513375</v>
      </c>
      <c r="N131" s="17">
        <f t="shared" si="36"/>
        <v>210450</v>
      </c>
      <c r="O131" s="17">
        <f t="shared" si="33"/>
        <v>0</v>
      </c>
      <c r="P131" s="88">
        <f t="shared" si="34"/>
        <v>0</v>
      </c>
      <c r="Q131" s="89" t="str">
        <f t="shared" si="37"/>
        <v>kap.</v>
      </c>
      <c r="R131" s="17" t="e">
        <f t="shared" si="27"/>
        <v>#DIV/0!</v>
      </c>
      <c r="S131" s="17" t="e">
        <f t="shared" si="28"/>
        <v>#DIV/0!</v>
      </c>
      <c r="T131" s="90" t="str">
        <f t="shared" si="38"/>
        <v xml:space="preserve"> </v>
      </c>
      <c r="U131" s="25"/>
      <c r="V131" s="25"/>
      <c r="W131" s="25"/>
      <c r="X131" s="25"/>
      <c r="Y131" s="25"/>
      <c r="Z131" s="25"/>
    </row>
    <row r="132" spans="1:26">
      <c r="A132" s="25"/>
      <c r="B132" s="25"/>
      <c r="C132" s="25"/>
      <c r="D132" s="25"/>
      <c r="E132" s="25"/>
      <c r="F132" s="25"/>
      <c r="G132" s="25"/>
      <c r="H132" s="86">
        <v>19</v>
      </c>
      <c r="I132" s="87">
        <f>((Windgutachten_E101!$O22*1000)/Windgutachten_E101!$U$30)*$F$11</f>
        <v>70.328587730796912</v>
      </c>
      <c r="J132" s="88">
        <f>(Windgutachten_E101!$D22)*$F$11</f>
        <v>210450</v>
      </c>
      <c r="K132" s="87">
        <f t="shared" ref="K132:K195" si="39">(($I132/$J132)*100)</f>
        <v>3.3418193267187889E-2</v>
      </c>
      <c r="L132" s="74">
        <f t="shared" si="26"/>
        <v>0</v>
      </c>
      <c r="M132" s="87">
        <f t="shared" si="35"/>
        <v>70.328587730796912</v>
      </c>
      <c r="N132" s="17">
        <f t="shared" si="36"/>
        <v>210450</v>
      </c>
      <c r="O132" s="17">
        <f t="shared" si="33"/>
        <v>0</v>
      </c>
      <c r="P132" s="88">
        <f t="shared" si="34"/>
        <v>0</v>
      </c>
      <c r="Q132" s="89" t="str">
        <f t="shared" si="37"/>
        <v>kap.</v>
      </c>
      <c r="R132" s="17" t="e">
        <f t="shared" si="27"/>
        <v>#DIV/0!</v>
      </c>
      <c r="S132" s="17" t="e">
        <f t="shared" si="28"/>
        <v>#DIV/0!</v>
      </c>
      <c r="T132" s="90" t="str">
        <f t="shared" si="38"/>
        <v xml:space="preserve"> </v>
      </c>
      <c r="U132" s="25"/>
      <c r="V132" s="25"/>
      <c r="W132" s="25"/>
      <c r="X132" s="25"/>
      <c r="Y132" s="25"/>
      <c r="Z132" s="25"/>
    </row>
    <row r="133" spans="1:26">
      <c r="A133" s="25"/>
      <c r="B133" s="25"/>
      <c r="C133" s="25"/>
      <c r="D133" s="25"/>
      <c r="E133" s="25"/>
      <c r="F133" s="25"/>
      <c r="G133" s="25"/>
      <c r="H133" s="86">
        <v>20</v>
      </c>
      <c r="I133" s="87">
        <f>((Windgutachten_E101!$O23*1000)/Windgutachten_E101!$U$30)*$F$11</f>
        <v>31.833583861215651</v>
      </c>
      <c r="J133" s="88">
        <f>(Windgutachten_E101!$D23)*$F$11</f>
        <v>210450</v>
      </c>
      <c r="K133" s="87">
        <f t="shared" si="39"/>
        <v>1.5126435667006725E-2</v>
      </c>
      <c r="L133" s="74">
        <f t="shared" si="26"/>
        <v>0</v>
      </c>
      <c r="M133" s="87">
        <f t="shared" si="35"/>
        <v>31.833583861215651</v>
      </c>
      <c r="N133" s="17">
        <f t="shared" si="36"/>
        <v>210450</v>
      </c>
      <c r="O133" s="17">
        <f t="shared" si="33"/>
        <v>0</v>
      </c>
      <c r="P133" s="88">
        <f t="shared" si="34"/>
        <v>0</v>
      </c>
      <c r="Q133" s="89" t="str">
        <f t="shared" si="37"/>
        <v>kap.</v>
      </c>
      <c r="R133" s="17" t="e">
        <f t="shared" si="27"/>
        <v>#DIV/0!</v>
      </c>
      <c r="S133" s="17" t="e">
        <f t="shared" si="28"/>
        <v>#DIV/0!</v>
      </c>
      <c r="T133" s="90" t="str">
        <f t="shared" si="38"/>
        <v xml:space="preserve"> </v>
      </c>
      <c r="U133" s="25"/>
      <c r="V133" s="25"/>
      <c r="W133" s="25"/>
      <c r="X133" s="25"/>
      <c r="Y133" s="25"/>
      <c r="Z133" s="25"/>
    </row>
    <row r="134" spans="1:26">
      <c r="A134" s="25"/>
      <c r="B134" s="25"/>
      <c r="C134" s="25"/>
      <c r="D134" s="25"/>
      <c r="E134" s="25"/>
      <c r="F134" s="25"/>
      <c r="G134" s="25"/>
      <c r="H134" s="86">
        <v>21</v>
      </c>
      <c r="I134" s="87">
        <f>((Windgutachten_E101!$O24*1000)/Windgutachten_E101!$U$30)*$F$11</f>
        <v>13.764306658271781</v>
      </c>
      <c r="J134" s="88">
        <f>(Windgutachten_E101!$D24)*$F$11</f>
        <v>210450</v>
      </c>
      <c r="K134" s="87">
        <f t="shared" si="39"/>
        <v>6.5404165636834309E-3</v>
      </c>
      <c r="L134" s="74">
        <f t="shared" si="26"/>
        <v>0</v>
      </c>
      <c r="M134" s="87">
        <f t="shared" si="35"/>
        <v>13.764306658271781</v>
      </c>
      <c r="N134" s="17">
        <f t="shared" si="36"/>
        <v>210450</v>
      </c>
      <c r="O134" s="17">
        <f t="shared" si="33"/>
        <v>0</v>
      </c>
      <c r="P134" s="88">
        <f t="shared" si="34"/>
        <v>0</v>
      </c>
      <c r="Q134" s="89" t="str">
        <f t="shared" si="37"/>
        <v>kap.</v>
      </c>
      <c r="R134" s="17" t="e">
        <f t="shared" si="27"/>
        <v>#DIV/0!</v>
      </c>
      <c r="S134" s="17" t="e">
        <f t="shared" si="28"/>
        <v>#DIV/0!</v>
      </c>
      <c r="T134" s="90" t="str">
        <f t="shared" si="38"/>
        <v xml:space="preserve"> </v>
      </c>
      <c r="U134" s="25"/>
      <c r="V134" s="25"/>
      <c r="W134" s="25"/>
      <c r="X134" s="25"/>
      <c r="Y134" s="25"/>
      <c r="Z134" s="25"/>
    </row>
    <row r="135" spans="1:26">
      <c r="A135" s="25"/>
      <c r="B135" s="25"/>
      <c r="C135" s="25"/>
      <c r="D135" s="25"/>
      <c r="E135" s="25"/>
      <c r="F135" s="25"/>
      <c r="G135" s="25"/>
      <c r="H135" s="86">
        <v>22</v>
      </c>
      <c r="I135" s="87">
        <f>((Windgutachten_E101!$O25*1000)/Windgutachten_E101!$U$30)*$F$11</f>
        <v>5.6864240928117002</v>
      </c>
      <c r="J135" s="88">
        <f>(Windgutachten_E101!$D25)*$F$11</f>
        <v>210450</v>
      </c>
      <c r="K135" s="87">
        <f t="shared" si="39"/>
        <v>2.7020309302977904E-3</v>
      </c>
      <c r="L135" s="74">
        <f t="shared" si="26"/>
        <v>0</v>
      </c>
      <c r="M135" s="87">
        <f t="shared" si="35"/>
        <v>5.6864240928117002</v>
      </c>
      <c r="N135" s="17">
        <f t="shared" si="36"/>
        <v>210450</v>
      </c>
      <c r="O135" s="17">
        <f t="shared" si="33"/>
        <v>0</v>
      </c>
      <c r="P135" s="88">
        <f t="shared" si="34"/>
        <v>0</v>
      </c>
      <c r="Q135" s="89" t="str">
        <f t="shared" si="37"/>
        <v>kap.</v>
      </c>
      <c r="R135" s="17" t="e">
        <f t="shared" si="27"/>
        <v>#DIV/0!</v>
      </c>
      <c r="S135" s="17" t="e">
        <f t="shared" si="28"/>
        <v>#DIV/0!</v>
      </c>
      <c r="T135" s="90" t="str">
        <f t="shared" si="38"/>
        <v xml:space="preserve"> </v>
      </c>
      <c r="U135" s="25"/>
      <c r="V135" s="25"/>
      <c r="W135" s="25"/>
      <c r="X135" s="25"/>
      <c r="Y135" s="25"/>
      <c r="Z135" s="25"/>
    </row>
    <row r="136" spans="1:26">
      <c r="A136" s="25"/>
      <c r="B136" s="25"/>
      <c r="C136" s="25"/>
      <c r="D136" s="25"/>
      <c r="E136" s="25"/>
      <c r="F136" s="25"/>
      <c r="G136" s="25"/>
      <c r="H136" s="86">
        <v>23</v>
      </c>
      <c r="I136" s="87">
        <f>((Windgutachten_E101!$O26*1000)/Windgutachten_E101!$U$30)*$F$11</f>
        <v>2.2450585795617908</v>
      </c>
      <c r="J136" s="88">
        <f>(Windgutachten_E101!$D26)*$F$11</f>
        <v>210450.00000000003</v>
      </c>
      <c r="K136" s="87">
        <f t="shared" si="39"/>
        <v>1.0667895364988313E-3</v>
      </c>
      <c r="L136" s="74">
        <f t="shared" si="26"/>
        <v>0</v>
      </c>
      <c r="M136" s="87">
        <f t="shared" si="35"/>
        <v>2.2450585795617908</v>
      </c>
      <c r="N136" s="17">
        <f t="shared" si="36"/>
        <v>210450.00000000003</v>
      </c>
      <c r="O136" s="17">
        <f t="shared" si="33"/>
        <v>0</v>
      </c>
      <c r="P136" s="88">
        <f t="shared" si="34"/>
        <v>0</v>
      </c>
      <c r="Q136" s="89" t="str">
        <f t="shared" si="37"/>
        <v>kap.</v>
      </c>
      <c r="R136" s="17" t="e">
        <f t="shared" si="27"/>
        <v>#DIV/0!</v>
      </c>
      <c r="S136" s="17" t="e">
        <f t="shared" si="28"/>
        <v>#DIV/0!</v>
      </c>
      <c r="T136" s="90" t="str">
        <f t="shared" si="38"/>
        <v xml:space="preserve"> </v>
      </c>
      <c r="U136" s="25"/>
      <c r="V136" s="25"/>
      <c r="W136" s="25"/>
      <c r="X136" s="25"/>
      <c r="Y136" s="25"/>
      <c r="Z136" s="25"/>
    </row>
    <row r="137" spans="1:26">
      <c r="A137" s="25"/>
      <c r="B137" s="25"/>
      <c r="C137" s="25"/>
      <c r="D137" s="25"/>
      <c r="E137" s="25"/>
      <c r="F137" s="25"/>
      <c r="G137" s="25"/>
      <c r="H137" s="86">
        <v>24</v>
      </c>
      <c r="I137" s="87">
        <f>((Windgutachten_E101!$O27*1000)/Windgutachten_E101!$U$30)*$F$11</f>
        <v>0.84721931030438191</v>
      </c>
      <c r="J137" s="88">
        <f>(Windgutachten_E101!$D27)*$F$11</f>
        <v>210450</v>
      </c>
      <c r="K137" s="87">
        <f t="shared" si="39"/>
        <v>4.0257510587045949E-4</v>
      </c>
      <c r="L137" s="74">
        <f t="shared" si="26"/>
        <v>0</v>
      </c>
      <c r="M137" s="87">
        <f t="shared" si="35"/>
        <v>0.84721931030438191</v>
      </c>
      <c r="N137" s="17">
        <f t="shared" si="36"/>
        <v>210450</v>
      </c>
      <c r="O137" s="17">
        <f t="shared" si="33"/>
        <v>0</v>
      </c>
      <c r="P137" s="88">
        <f t="shared" si="34"/>
        <v>0</v>
      </c>
      <c r="Q137" s="89" t="str">
        <f t="shared" si="37"/>
        <v>kap.</v>
      </c>
      <c r="R137" s="17" t="e">
        <f t="shared" si="27"/>
        <v>#DIV/0!</v>
      </c>
      <c r="S137" s="17" t="e">
        <f t="shared" si="28"/>
        <v>#DIV/0!</v>
      </c>
      <c r="T137" s="90" t="str">
        <f t="shared" si="38"/>
        <v xml:space="preserve"> </v>
      </c>
      <c r="U137" s="25"/>
      <c r="V137" s="25"/>
      <c r="W137" s="25"/>
      <c r="X137" s="25"/>
      <c r="Y137" s="25"/>
      <c r="Z137" s="25"/>
    </row>
    <row r="138" spans="1:26">
      <c r="A138" s="25"/>
      <c r="B138" s="25"/>
      <c r="C138" s="25"/>
      <c r="D138" s="25"/>
      <c r="E138" s="25"/>
      <c r="F138" s="25"/>
      <c r="G138" s="25"/>
      <c r="H138" s="86">
        <v>25</v>
      </c>
      <c r="I138" s="87">
        <f>((Windgutachten_E101!$O28*1000)/Windgutachten_E101!$U$30)*$F$11</f>
        <v>0.30564027624295598</v>
      </c>
      <c r="J138" s="88">
        <f>(Windgutachten_E101!$D28)*$F$11</f>
        <v>210450</v>
      </c>
      <c r="K138" s="17">
        <f t="shared" si="39"/>
        <v>1.4523177773483298E-4</v>
      </c>
      <c r="L138" s="74">
        <f t="shared" si="26"/>
        <v>0</v>
      </c>
      <c r="M138" s="87">
        <f t="shared" si="35"/>
        <v>0.30564027624295598</v>
      </c>
      <c r="N138" s="17">
        <f t="shared" si="36"/>
        <v>210450</v>
      </c>
      <c r="O138" s="17">
        <f t="shared" si="33"/>
        <v>0</v>
      </c>
      <c r="P138" s="88">
        <f t="shared" si="34"/>
        <v>0</v>
      </c>
      <c r="Q138" s="89" t="str">
        <f t="shared" si="37"/>
        <v>kap.</v>
      </c>
      <c r="R138" s="17" t="e">
        <f t="shared" si="27"/>
        <v>#DIV/0!</v>
      </c>
      <c r="S138" s="17" t="e">
        <f t="shared" si="28"/>
        <v>#DIV/0!</v>
      </c>
      <c r="T138" s="90" t="str">
        <f t="shared" si="38"/>
        <v xml:space="preserve"> </v>
      </c>
      <c r="U138" s="25"/>
      <c r="V138" s="25"/>
      <c r="W138" s="25"/>
      <c r="X138" s="25"/>
      <c r="Y138" s="25"/>
      <c r="Z138" s="25"/>
    </row>
    <row r="139" spans="1:26">
      <c r="A139" s="25"/>
      <c r="B139" s="25"/>
      <c r="C139" s="75" t="s">
        <v>26</v>
      </c>
      <c r="D139" s="13" t="s">
        <v>24</v>
      </c>
      <c r="E139" s="13" t="s">
        <v>0</v>
      </c>
      <c r="F139" s="13">
        <v>0.99</v>
      </c>
      <c r="G139" s="13" t="s">
        <v>46</v>
      </c>
      <c r="H139" s="94">
        <v>2</v>
      </c>
      <c r="I139" s="95">
        <f>((Windgutachten_E101!$O5*1000)/Windgutachten_E101!$U$30)*$F$11</f>
        <v>16.491055659300208</v>
      </c>
      <c r="J139" s="96">
        <f>(Windgutachten_E101!$D5)*$F$11</f>
        <v>206.99999999999997</v>
      </c>
      <c r="K139" s="97">
        <f t="shared" si="39"/>
        <v>7.9666935552174927</v>
      </c>
      <c r="L139" s="96">
        <f t="shared" si="26"/>
        <v>-14.249228262288796</v>
      </c>
      <c r="M139" s="95">
        <f>$I139/$F$8</f>
        <v>-16.657631979091121</v>
      </c>
      <c r="N139" s="97">
        <f>$J139/$F$8</f>
        <v>-209.09090909090907</v>
      </c>
      <c r="O139" s="97">
        <f t="shared" si="33"/>
        <v>2.3498481637547894</v>
      </c>
      <c r="P139" s="96">
        <f t="shared" si="34"/>
        <v>29.495902502937806</v>
      </c>
      <c r="Q139" s="98" t="str">
        <f>IF($G$8="ind.","ind.","kap.")</f>
        <v>kap.</v>
      </c>
      <c r="R139" s="97">
        <f t="shared" si="27"/>
        <v>0.18720520221925005</v>
      </c>
      <c r="S139" s="97">
        <f t="shared" si="28"/>
        <v>0.18720520221925005</v>
      </c>
      <c r="T139" s="99" t="str">
        <f>IF($G$8="ind.","kap.","ind.")</f>
        <v>ind.</v>
      </c>
      <c r="U139" s="25"/>
      <c r="V139" s="25"/>
      <c r="W139" s="25"/>
      <c r="X139" s="25"/>
      <c r="Y139" s="25"/>
      <c r="Z139" s="25"/>
    </row>
    <row r="140" spans="1:26">
      <c r="A140" s="25"/>
      <c r="B140" s="25"/>
      <c r="C140" s="25"/>
      <c r="D140" s="25"/>
      <c r="E140" s="25"/>
      <c r="F140" s="25"/>
      <c r="G140" s="25"/>
      <c r="H140" s="3">
        <v>3</v>
      </c>
      <c r="I140" s="4">
        <f>((Windgutachten_E101!$O6*1000)/Windgutachten_E101!$U$30)*$F$11</f>
        <v>273.79912880268859</v>
      </c>
      <c r="J140" s="5">
        <f>(Windgutachten_E101!$D6)*$F$11</f>
        <v>2553.0000000000018</v>
      </c>
      <c r="K140" s="4">
        <f t="shared" si="39"/>
        <v>10.724603556705381</v>
      </c>
      <c r="L140" s="6">
        <f t="shared" si="26"/>
        <v>-14.24922826228881</v>
      </c>
      <c r="M140" s="4">
        <f t="shared" ref="M140:M162" si="40">$I140/$F$8</f>
        <v>-276.56477656837234</v>
      </c>
      <c r="N140" s="7">
        <f t="shared" ref="N140:N162" si="41">$J140/$F$8</f>
        <v>-2578.7878787878808</v>
      </c>
      <c r="O140" s="7">
        <f t="shared" si="33"/>
        <v>39.014262843253462</v>
      </c>
      <c r="P140" s="5">
        <f t="shared" si="34"/>
        <v>363.7827975362336</v>
      </c>
      <c r="Q140" s="8" t="str">
        <f t="shared" ref="Q140:Q162" si="42">IF($G$8="ind.","ind.","kap.")</f>
        <v>kap.</v>
      </c>
      <c r="R140" s="7">
        <f t="shared" si="27"/>
        <v>4.1841250205099696</v>
      </c>
      <c r="S140" s="7">
        <f t="shared" si="28"/>
        <v>0.2826987361846019</v>
      </c>
      <c r="T140" s="9" t="str">
        <f t="shared" ref="T140:T162" si="43">IF($G$8="ind.","kap.","ind.")</f>
        <v>ind.</v>
      </c>
      <c r="U140" s="25"/>
      <c r="V140" s="25"/>
      <c r="W140" s="25"/>
      <c r="X140" s="25"/>
      <c r="Y140" s="25"/>
      <c r="Z140" s="25"/>
    </row>
    <row r="141" spans="1:26">
      <c r="A141" s="25"/>
      <c r="B141" s="25"/>
      <c r="C141" s="25"/>
      <c r="D141" s="25"/>
      <c r="E141" s="25"/>
      <c r="F141" s="25"/>
      <c r="G141" s="25"/>
      <c r="H141" s="3">
        <v>4</v>
      </c>
      <c r="I141" s="4">
        <f>((Windgutachten_E101!$O7*1000)/Windgutachten_E101!$U$30)*$F$11</f>
        <v>1000.616507212379</v>
      </c>
      <c r="J141" s="5">
        <f>(Windgutachten_E101!$D7)*$F$11</f>
        <v>8142.0000000000027</v>
      </c>
      <c r="K141" s="4">
        <f t="shared" si="39"/>
        <v>12.28956653417316</v>
      </c>
      <c r="L141" s="6">
        <f t="shared" si="26"/>
        <v>-14.249228262288808</v>
      </c>
      <c r="M141" s="4">
        <f t="shared" si="40"/>
        <v>-1010.7237446589687</v>
      </c>
      <c r="N141" s="7">
        <f t="shared" si="41"/>
        <v>-8224.2424242424277</v>
      </c>
      <c r="O141" s="7">
        <f t="shared" si="33"/>
        <v>142.58013014283341</v>
      </c>
      <c r="P141" s="5">
        <f t="shared" si="34"/>
        <v>1160.1721651155551</v>
      </c>
      <c r="Q141" s="8" t="str">
        <f t="shared" si="42"/>
        <v>kap.</v>
      </c>
      <c r="R141" s="7">
        <f t="shared" si="27"/>
        <v>17.522479958414188</v>
      </c>
      <c r="S141" s="7">
        <f t="shared" si="28"/>
        <v>3.2644669441308505</v>
      </c>
      <c r="T141" s="9" t="str">
        <f t="shared" si="43"/>
        <v>ind.</v>
      </c>
      <c r="U141" s="25"/>
      <c r="V141" s="25"/>
      <c r="W141" s="25"/>
      <c r="X141" s="25"/>
      <c r="Y141" s="25"/>
      <c r="Z141" s="25"/>
    </row>
    <row r="142" spans="1:26">
      <c r="A142" s="25"/>
      <c r="B142" s="25"/>
      <c r="C142" s="25"/>
      <c r="D142" s="25"/>
      <c r="E142" s="25"/>
      <c r="F142" s="25"/>
      <c r="G142" s="25"/>
      <c r="H142" s="3">
        <v>5</v>
      </c>
      <c r="I142" s="4">
        <f>((Windgutachten_E101!$O8*1000)/Windgutachten_E101!$U$30)*$F$11</f>
        <v>2250.7984977846695</v>
      </c>
      <c r="J142" s="5">
        <f>(Windgutachten_E101!$D8)*$F$11</f>
        <v>17802</v>
      </c>
      <c r="K142" s="4">
        <f t="shared" si="39"/>
        <v>12.643514761176663</v>
      </c>
      <c r="L142" s="6">
        <f t="shared" si="26"/>
        <v>-14.249228262288693</v>
      </c>
      <c r="M142" s="4">
        <f t="shared" si="40"/>
        <v>-2273.5338361461309</v>
      </c>
      <c r="N142" s="7">
        <f t="shared" si="41"/>
        <v>-17981.81818181818</v>
      </c>
      <c r="O142" s="7">
        <f t="shared" si="33"/>
        <v>320.72141567350457</v>
      </c>
      <c r="P142" s="5">
        <f t="shared" si="34"/>
        <v>2536.6476152526334</v>
      </c>
      <c r="Q142" s="8" t="str">
        <f t="shared" si="42"/>
        <v>kap.</v>
      </c>
      <c r="R142" s="7">
        <f t="shared" si="27"/>
        <v>40.550459532934575</v>
      </c>
      <c r="S142" s="7">
        <f t="shared" si="28"/>
        <v>8.4783179655839103</v>
      </c>
      <c r="T142" s="9" t="str">
        <f t="shared" si="43"/>
        <v>ind.</v>
      </c>
      <c r="U142" s="25"/>
      <c r="V142" s="25"/>
      <c r="W142" s="25"/>
      <c r="X142" s="25"/>
      <c r="Y142" s="25"/>
      <c r="Z142" s="25"/>
    </row>
    <row r="143" spans="1:26">
      <c r="A143" s="25"/>
      <c r="B143" s="25"/>
      <c r="C143" s="25"/>
      <c r="D143" s="25"/>
      <c r="E143" s="25"/>
      <c r="F143" s="25"/>
      <c r="G143" s="25"/>
      <c r="H143" s="3">
        <v>6</v>
      </c>
      <c r="I143" s="4">
        <f>((Windgutachten_E101!$O9*1000)/Windgutachten_E101!$U$30)*$F$11</f>
        <v>3952.3874762760156</v>
      </c>
      <c r="J143" s="5">
        <f>(Windgutachten_E101!$D9)*$F$11</f>
        <v>33050.999999999985</v>
      </c>
      <c r="K143" s="4">
        <f t="shared" si="39"/>
        <v>11.95845050460203</v>
      </c>
      <c r="L143" s="6">
        <f t="shared" si="26"/>
        <v>-14.249228262288833</v>
      </c>
      <c r="M143" s="4">
        <f t="shared" si="40"/>
        <v>-3992.3105820969854</v>
      </c>
      <c r="N143" s="7">
        <f t="shared" si="41"/>
        <v>-33384.848484848473</v>
      </c>
      <c r="O143" s="7">
        <f t="shared" si="33"/>
        <v>563.18471330468253</v>
      </c>
      <c r="P143" s="5">
        <f t="shared" si="34"/>
        <v>4709.5124329690798</v>
      </c>
      <c r="Q143" s="8" t="str">
        <f t="shared" si="42"/>
        <v>kap.</v>
      </c>
      <c r="R143" s="7">
        <f t="shared" si="27"/>
        <v>67.348165190024858</v>
      </c>
      <c r="S143" s="7">
        <f t="shared" si="28"/>
        <v>11.029693859556978</v>
      </c>
      <c r="T143" s="9" t="str">
        <f t="shared" si="43"/>
        <v>ind.</v>
      </c>
      <c r="U143" s="25"/>
      <c r="V143" s="25"/>
      <c r="W143" s="25"/>
      <c r="X143" s="25"/>
      <c r="Y143" s="25"/>
      <c r="Z143" s="25"/>
    </row>
    <row r="144" spans="1:26">
      <c r="A144" s="25"/>
      <c r="B144" s="25"/>
      <c r="C144" s="25"/>
      <c r="D144" s="25"/>
      <c r="E144" s="25"/>
      <c r="F144" s="25"/>
      <c r="G144" s="25"/>
      <c r="H144" s="3">
        <v>7</v>
      </c>
      <c r="I144" s="4">
        <f>((Windgutachten_E101!$O10*1000)/Windgutachten_E101!$U$30)*$F$11</f>
        <v>5740.2163115167314</v>
      </c>
      <c r="J144" s="5">
        <f>(Windgutachten_E101!$D10)*$F$11</f>
        <v>54510.000000000007</v>
      </c>
      <c r="K144" s="4">
        <f t="shared" si="39"/>
        <v>10.530574778053074</v>
      </c>
      <c r="L144" s="6">
        <f t="shared" si="26"/>
        <v>-14.249228262288796</v>
      </c>
      <c r="M144" s="4">
        <f t="shared" si="40"/>
        <v>-5798.1982944613446</v>
      </c>
      <c r="N144" s="7">
        <f t="shared" si="41"/>
        <v>-55060.606060606071</v>
      </c>
      <c r="O144" s="7">
        <f t="shared" si="33"/>
        <v>817.93652497715038</v>
      </c>
      <c r="P144" s="5">
        <f t="shared" si="34"/>
        <v>7767.2543257736233</v>
      </c>
      <c r="Q144" s="8" t="str">
        <f t="shared" si="42"/>
        <v>kap.</v>
      </c>
      <c r="R144" s="7">
        <f t="shared" si="27"/>
        <v>86.13341739972725</v>
      </c>
      <c r="S144" s="7">
        <f t="shared" si="28"/>
        <v>4.3397649020125257</v>
      </c>
      <c r="T144" s="9" t="str">
        <f t="shared" si="43"/>
        <v>ind.</v>
      </c>
      <c r="U144" s="25"/>
      <c r="V144" s="25"/>
      <c r="W144" s="25"/>
      <c r="X144" s="25"/>
      <c r="Y144" s="25"/>
      <c r="Z144" s="25"/>
    </row>
    <row r="145" spans="1:26">
      <c r="A145" s="25"/>
      <c r="B145" s="25"/>
      <c r="C145" s="25"/>
      <c r="D145" s="25"/>
      <c r="E145" s="25"/>
      <c r="F145" s="25"/>
      <c r="G145" s="25"/>
      <c r="H145" s="86">
        <v>8</v>
      </c>
      <c r="I145" s="87">
        <f>((Windgutachten_E101!$O11*1000)/Windgutachten_E101!$U$30)*$F$11</f>
        <v>7202.9298556939948</v>
      </c>
      <c r="J145" s="88">
        <f>(Windgutachten_E101!$D11)*$F$11</f>
        <v>82800.000000000015</v>
      </c>
      <c r="K145" s="87">
        <f t="shared" si="39"/>
        <v>8.6991906469734221</v>
      </c>
      <c r="L145" s="74">
        <f t="shared" si="26"/>
        <v>-14.249228262288726</v>
      </c>
      <c r="M145" s="87">
        <f t="shared" si="40"/>
        <v>-7275.6867229232275</v>
      </c>
      <c r="N145" s="17">
        <f t="shared" si="41"/>
        <v>-83636.363636363647</v>
      </c>
      <c r="O145" s="17">
        <f t="shared" si="33"/>
        <v>1026.3619167103873</v>
      </c>
      <c r="P145" s="88">
        <f t="shared" si="34"/>
        <v>11798.361001175068</v>
      </c>
      <c r="Q145" s="89" t="str">
        <f t="shared" si="42"/>
        <v>kap.</v>
      </c>
      <c r="R145" s="17">
        <f t="shared" si="27"/>
        <v>89.285179862567674</v>
      </c>
      <c r="S145" s="17">
        <f t="shared" si="28"/>
        <v>89.285179862567674</v>
      </c>
      <c r="T145" s="90" t="str">
        <f t="shared" si="43"/>
        <v>ind.</v>
      </c>
      <c r="U145" s="25"/>
      <c r="V145" s="25"/>
      <c r="W145" s="25"/>
      <c r="X145" s="25"/>
      <c r="Y145" s="25"/>
      <c r="Z145" s="25"/>
    </row>
    <row r="146" spans="1:26">
      <c r="A146" s="25"/>
      <c r="B146" s="25"/>
      <c r="C146" s="25"/>
      <c r="D146" s="25"/>
      <c r="E146" s="25"/>
      <c r="F146" s="25"/>
      <c r="G146" s="25"/>
      <c r="H146" s="86">
        <v>9</v>
      </c>
      <c r="I146" s="87">
        <f>((Windgutachten_E101!$O12*1000)/Windgutachten_E101!$U$30)*$F$11</f>
        <v>7993.1092823114159</v>
      </c>
      <c r="J146" s="88">
        <f>(Windgutachten_E101!$D12)*$F$11</f>
        <v>117989.99999999997</v>
      </c>
      <c r="K146" s="87">
        <f t="shared" si="39"/>
        <v>6.7743955270034908</v>
      </c>
      <c r="L146" s="74">
        <f t="shared" si="26"/>
        <v>-14.24922826228876</v>
      </c>
      <c r="M146" s="87">
        <f t="shared" si="40"/>
        <v>-8073.8477599105208</v>
      </c>
      <c r="N146" s="17">
        <f t="shared" si="41"/>
        <v>-119181.81818181815</v>
      </c>
      <c r="O146" s="17">
        <f t="shared" si="33"/>
        <v>1138.9563868907464</v>
      </c>
      <c r="P146" s="88">
        <f t="shared" si="34"/>
        <v>16812.664426674502</v>
      </c>
      <c r="Q146" s="89" t="str">
        <f t="shared" si="42"/>
        <v>kap.</v>
      </c>
      <c r="R146" s="17">
        <f t="shared" si="27"/>
        <v>77.157410528047421</v>
      </c>
      <c r="S146" s="17">
        <f t="shared" si="28"/>
        <v>77.157410528047421</v>
      </c>
      <c r="T146" s="90" t="str">
        <f t="shared" si="43"/>
        <v>ind.</v>
      </c>
      <c r="U146" s="25"/>
      <c r="V146" s="25"/>
      <c r="W146" s="25"/>
      <c r="X146" s="25"/>
      <c r="Y146" s="25"/>
      <c r="Z146" s="25"/>
    </row>
    <row r="147" spans="1:26">
      <c r="A147" s="25"/>
      <c r="B147" s="25"/>
      <c r="C147" s="25"/>
      <c r="D147" s="25"/>
      <c r="E147" s="25"/>
      <c r="F147" s="25"/>
      <c r="G147" s="25"/>
      <c r="H147" s="86">
        <v>10</v>
      </c>
      <c r="I147" s="87">
        <f>((Windgutachten_E101!$O13*1000)/Windgutachten_E101!$U$30)*$F$11</f>
        <v>8056.314495554604</v>
      </c>
      <c r="J147" s="88">
        <f>(Windgutachten_E101!$D13)*$F$11</f>
        <v>161459.99999999994</v>
      </c>
      <c r="K147" s="87">
        <f t="shared" si="39"/>
        <v>4.989665858760441</v>
      </c>
      <c r="L147" s="74">
        <f t="shared" si="26"/>
        <v>-14.24922826228879</v>
      </c>
      <c r="M147" s="87">
        <f t="shared" si="40"/>
        <v>-8137.6914096511155</v>
      </c>
      <c r="N147" s="17">
        <f t="shared" si="41"/>
        <v>-163090.90909090903</v>
      </c>
      <c r="O147" s="17">
        <f t="shared" ref="O147:O178" si="44">SQRT((($M147)^2)-(($I147)^2))</f>
        <v>1147.9626419994338</v>
      </c>
      <c r="P147" s="88">
        <f t="shared" ref="P147:P178" si="45">SQRT((($N147)^2)-(($J147)^2))</f>
        <v>23006.803952291473</v>
      </c>
      <c r="Q147" s="89" t="str">
        <f t="shared" si="42"/>
        <v>kap.</v>
      </c>
      <c r="R147" s="17">
        <f t="shared" si="27"/>
        <v>57.279500019170008</v>
      </c>
      <c r="S147" s="17">
        <f t="shared" si="28"/>
        <v>57.279500019170008</v>
      </c>
      <c r="T147" s="90" t="str">
        <f t="shared" si="43"/>
        <v>ind.</v>
      </c>
      <c r="U147" s="25"/>
      <c r="V147" s="25"/>
      <c r="W147" s="25"/>
      <c r="X147" s="25"/>
      <c r="Y147" s="25"/>
      <c r="Z147" s="25"/>
    </row>
    <row r="148" spans="1:26">
      <c r="A148" s="25"/>
      <c r="B148" s="25"/>
      <c r="C148" s="25"/>
      <c r="D148" s="25"/>
      <c r="E148" s="25"/>
      <c r="F148" s="25"/>
      <c r="G148" s="25"/>
      <c r="H148" s="86">
        <v>11</v>
      </c>
      <c r="I148" s="87">
        <f>((Windgutachten_E101!$O14*1000)/Windgutachten_E101!$U$30)*$F$11</f>
        <v>6892.6857625054909</v>
      </c>
      <c r="J148" s="88">
        <f>(Windgutachten_E101!$D14)*$F$11</f>
        <v>197822.99999999991</v>
      </c>
      <c r="K148" s="87">
        <f t="shared" si="39"/>
        <v>3.4842691509609574</v>
      </c>
      <c r="L148" s="74">
        <f t="shared" ref="L148:L210" si="46">(($P148/$J148)*100)*(-1)</f>
        <v>-14.249228262288815</v>
      </c>
      <c r="M148" s="87">
        <f t="shared" si="40"/>
        <v>-6962.3088510156476</v>
      </c>
      <c r="N148" s="17">
        <f t="shared" si="41"/>
        <v>-199821.21212121204</v>
      </c>
      <c r="O148" s="17">
        <f t="shared" si="44"/>
        <v>982.15452770168895</v>
      </c>
      <c r="P148" s="88">
        <f t="shared" si="45"/>
        <v>28188.25082530759</v>
      </c>
      <c r="Q148" s="89" t="str">
        <f t="shared" si="42"/>
        <v>kap.</v>
      </c>
      <c r="R148" s="17">
        <f t="shared" ref="R148:R210" si="47">($O148/$P148)*$O148</f>
        <v>34.22090722347621</v>
      </c>
      <c r="S148" s="17">
        <f t="shared" ref="S148:S210" si="48">(R148/K148)*(IF(K148&lt;10,K148,K148-10))</f>
        <v>34.22090722347621</v>
      </c>
      <c r="T148" s="90" t="str">
        <f t="shared" si="43"/>
        <v>ind.</v>
      </c>
      <c r="U148" s="25"/>
      <c r="V148" s="25"/>
      <c r="W148" s="25"/>
      <c r="X148" s="25"/>
      <c r="Y148" s="25"/>
      <c r="Z148" s="25"/>
    </row>
    <row r="149" spans="1:26">
      <c r="A149" s="25"/>
      <c r="B149" s="25"/>
      <c r="C149" s="25"/>
      <c r="D149" s="25"/>
      <c r="E149" s="25"/>
      <c r="F149" s="25"/>
      <c r="G149" s="25"/>
      <c r="H149" s="86">
        <v>12</v>
      </c>
      <c r="I149" s="87">
        <f>((Windgutachten_E101!$O15*1000)/Windgutachten_E101!$U$30)*$F$11</f>
        <v>4837.4496992443119</v>
      </c>
      <c r="J149" s="88">
        <f>(Windgutachten_E101!$D15)*$F$11</f>
        <v>209346.00000000015</v>
      </c>
      <c r="K149" s="87">
        <f t="shared" si="39"/>
        <v>2.3107437922120835</v>
      </c>
      <c r="L149" s="74">
        <f t="shared" si="46"/>
        <v>-14.249228262288799</v>
      </c>
      <c r="M149" s="87">
        <f t="shared" si="40"/>
        <v>-4886.3128275195068</v>
      </c>
      <c r="N149" s="17">
        <f t="shared" si="41"/>
        <v>-211460.60606060622</v>
      </c>
      <c r="O149" s="17">
        <f t="shared" si="44"/>
        <v>689.29924971872299</v>
      </c>
      <c r="P149" s="88">
        <f t="shared" si="45"/>
        <v>29830.189397971131</v>
      </c>
      <c r="Q149" s="89" t="str">
        <f t="shared" si="42"/>
        <v>kap.</v>
      </c>
      <c r="R149" s="17">
        <f t="shared" si="47"/>
        <v>15.927939622639812</v>
      </c>
      <c r="S149" s="17">
        <f t="shared" si="48"/>
        <v>15.927939622639814</v>
      </c>
      <c r="T149" s="90" t="str">
        <f t="shared" si="43"/>
        <v>ind.</v>
      </c>
      <c r="U149" s="25"/>
      <c r="V149" s="25"/>
      <c r="W149" s="25"/>
      <c r="X149" s="25"/>
      <c r="Y149" s="25"/>
      <c r="Z149" s="25"/>
    </row>
    <row r="150" spans="1:26">
      <c r="A150" s="25"/>
      <c r="B150" s="25"/>
      <c r="C150" s="25"/>
      <c r="D150" s="25"/>
      <c r="E150" s="25"/>
      <c r="F150" s="25"/>
      <c r="G150" s="25"/>
      <c r="H150" s="86">
        <v>13</v>
      </c>
      <c r="I150" s="87">
        <f>((Windgutachten_E101!$O16*1000)/Windgutachten_E101!$U$30)*$F$11</f>
        <v>3067.0313518632643</v>
      </c>
      <c r="J150" s="88">
        <f>(Windgutachten_E101!$D16)*$F$11</f>
        <v>210449.99999999991</v>
      </c>
      <c r="K150" s="87">
        <f t="shared" si="39"/>
        <v>1.4573681881032385</v>
      </c>
      <c r="L150" s="74">
        <f t="shared" si="46"/>
        <v>-14.249228262288741</v>
      </c>
      <c r="M150" s="87">
        <f t="shared" si="40"/>
        <v>-3098.0114665285496</v>
      </c>
      <c r="N150" s="17">
        <f t="shared" si="41"/>
        <v>-212575.75757575748</v>
      </c>
      <c r="O150" s="17">
        <f t="shared" si="44"/>
        <v>437.02829820295551</v>
      </c>
      <c r="P150" s="88">
        <f t="shared" si="45"/>
        <v>29987.50087798664</v>
      </c>
      <c r="Q150" s="89" t="str">
        <f t="shared" si="42"/>
        <v>kap.</v>
      </c>
      <c r="R150" s="17">
        <f t="shared" si="47"/>
        <v>6.369111391018814</v>
      </c>
      <c r="S150" s="17">
        <f t="shared" si="48"/>
        <v>6.369111391018814</v>
      </c>
      <c r="T150" s="90" t="str">
        <f t="shared" si="43"/>
        <v>ind.</v>
      </c>
      <c r="U150" s="25"/>
      <c r="V150" s="25"/>
      <c r="W150" s="25"/>
      <c r="X150" s="25"/>
      <c r="Y150" s="25"/>
      <c r="Z150" s="25"/>
    </row>
    <row r="151" spans="1:26">
      <c r="A151" s="25"/>
      <c r="B151" s="25"/>
      <c r="C151" s="25"/>
      <c r="D151" s="25"/>
      <c r="E151" s="25"/>
      <c r="F151" s="25"/>
      <c r="G151" s="25"/>
      <c r="H151" s="86">
        <v>14</v>
      </c>
      <c r="I151" s="87">
        <f>((Windgutachten_E101!$O17*1000)/Windgutachten_E101!$U$30)*$F$11</f>
        <v>1841.4586512046612</v>
      </c>
      <c r="J151" s="88">
        <f>(Windgutachten_E101!$D17)*$F$11</f>
        <v>210449.99999999991</v>
      </c>
      <c r="K151" s="87">
        <f t="shared" si="39"/>
        <v>0.87501005046550817</v>
      </c>
      <c r="L151" s="74">
        <f t="shared" si="46"/>
        <v>-14.249228262288741</v>
      </c>
      <c r="M151" s="87">
        <f t="shared" si="40"/>
        <v>-1860.059243641072</v>
      </c>
      <c r="N151" s="17">
        <f t="shared" si="41"/>
        <v>-212575.75757575748</v>
      </c>
      <c r="O151" s="17">
        <f t="shared" si="44"/>
        <v>262.39364656581654</v>
      </c>
      <c r="P151" s="88">
        <f t="shared" si="45"/>
        <v>29987.50087798664</v>
      </c>
      <c r="Q151" s="89" t="str">
        <f t="shared" si="42"/>
        <v>kap.</v>
      </c>
      <c r="R151" s="17">
        <f t="shared" si="47"/>
        <v>2.2959707792338468</v>
      </c>
      <c r="S151" s="17">
        <f t="shared" si="48"/>
        <v>2.2959707792338468</v>
      </c>
      <c r="T151" s="90" t="str">
        <f t="shared" si="43"/>
        <v>ind.</v>
      </c>
      <c r="U151" s="25"/>
      <c r="V151" s="25"/>
      <c r="W151" s="25"/>
      <c r="X151" s="25"/>
      <c r="Y151" s="25"/>
      <c r="Z151" s="25"/>
    </row>
    <row r="152" spans="1:26">
      <c r="A152" s="25"/>
      <c r="B152" s="25"/>
      <c r="C152" s="25"/>
      <c r="D152" s="25"/>
      <c r="E152" s="25"/>
      <c r="F152" s="25"/>
      <c r="G152" s="25"/>
      <c r="H152" s="86">
        <v>15</v>
      </c>
      <c r="I152" s="87">
        <f>((Windgutachten_E101!$O18*1000)/Windgutachten_E101!$U$30)*$F$11</f>
        <v>1053.3865936753582</v>
      </c>
      <c r="J152" s="88">
        <f>(Windgutachten_E101!$D18)*$F$11</f>
        <v>210449.99999999991</v>
      </c>
      <c r="K152" s="87">
        <f t="shared" si="39"/>
        <v>0.50054007777398835</v>
      </c>
      <c r="L152" s="74">
        <f t="shared" si="46"/>
        <v>-14.249228262288741</v>
      </c>
      <c r="M152" s="87">
        <f t="shared" si="40"/>
        <v>-1064.0268622983417</v>
      </c>
      <c r="N152" s="17">
        <f t="shared" si="41"/>
        <v>-212575.75757575748</v>
      </c>
      <c r="O152" s="17">
        <f t="shared" si="44"/>
        <v>150.09946021715146</v>
      </c>
      <c r="P152" s="88">
        <f t="shared" si="45"/>
        <v>29987.50087798664</v>
      </c>
      <c r="Q152" s="89" t="str">
        <f t="shared" si="42"/>
        <v>kap.</v>
      </c>
      <c r="R152" s="17">
        <f t="shared" si="47"/>
        <v>0.75130795490927516</v>
      </c>
      <c r="S152" s="17">
        <f t="shared" si="48"/>
        <v>0.75130795490927516</v>
      </c>
      <c r="T152" s="90" t="str">
        <f t="shared" si="43"/>
        <v>ind.</v>
      </c>
      <c r="U152" s="25"/>
      <c r="V152" s="25"/>
      <c r="W152" s="25"/>
      <c r="X152" s="25"/>
      <c r="Y152" s="25"/>
      <c r="Z152" s="25"/>
    </row>
    <row r="153" spans="1:26">
      <c r="A153" s="25"/>
      <c r="B153" s="25"/>
      <c r="C153" s="25"/>
      <c r="D153" s="25"/>
      <c r="E153" s="25"/>
      <c r="F153" s="25"/>
      <c r="G153" s="25"/>
      <c r="H153" s="86">
        <v>16</v>
      </c>
      <c r="I153" s="87">
        <f>((Windgutachten_E101!$O19*1000)/Windgutachten_E101!$U$30)*$F$11</f>
        <v>574.4899567368567</v>
      </c>
      <c r="J153" s="88">
        <f>(Windgutachten_E101!$D19)*$F$11</f>
        <v>210450</v>
      </c>
      <c r="K153" s="87">
        <f t="shared" si="39"/>
        <v>0.27298168531093214</v>
      </c>
      <c r="L153" s="74">
        <f t="shared" si="46"/>
        <v>-14.249228262288735</v>
      </c>
      <c r="M153" s="87">
        <f t="shared" si="40"/>
        <v>-580.2928855927845</v>
      </c>
      <c r="N153" s="17">
        <f t="shared" si="41"/>
        <v>-212575.75757575757</v>
      </c>
      <c r="O153" s="17">
        <f t="shared" si="44"/>
        <v>81.860385279358397</v>
      </c>
      <c r="P153" s="88">
        <f t="shared" si="45"/>
        <v>29987.50087798664</v>
      </c>
      <c r="Q153" s="89" t="str">
        <f t="shared" si="42"/>
        <v>kap.</v>
      </c>
      <c r="R153" s="17">
        <f t="shared" si="47"/>
        <v>0.22346385933761448</v>
      </c>
      <c r="S153" s="17">
        <f t="shared" si="48"/>
        <v>0.22346385933761448</v>
      </c>
      <c r="T153" s="90" t="str">
        <f t="shared" si="43"/>
        <v>ind.</v>
      </c>
      <c r="U153" s="25"/>
      <c r="V153" s="25"/>
      <c r="W153" s="25"/>
      <c r="X153" s="25"/>
      <c r="Y153" s="25"/>
      <c r="Z153" s="25"/>
    </row>
    <row r="154" spans="1:26">
      <c r="A154" s="25"/>
      <c r="B154" s="25"/>
      <c r="C154" s="25"/>
      <c r="D154" s="25"/>
      <c r="E154" s="25"/>
      <c r="F154" s="25"/>
      <c r="G154" s="25"/>
      <c r="H154" s="86">
        <v>17</v>
      </c>
      <c r="I154" s="87">
        <f>((Windgutachten_E101!$O20*1000)/Windgutachten_E101!$U$30)*$F$11</f>
        <v>298.86871439706374</v>
      </c>
      <c r="J154" s="88">
        <f>(Windgutachten_E101!$D20)*$F$11</f>
        <v>210450</v>
      </c>
      <c r="K154" s="87">
        <f t="shared" si="39"/>
        <v>0.14201411945690842</v>
      </c>
      <c r="L154" s="74">
        <f t="shared" si="46"/>
        <v>-14.249228262288735</v>
      </c>
      <c r="M154" s="87">
        <f t="shared" si="40"/>
        <v>-301.8875903000644</v>
      </c>
      <c r="N154" s="17">
        <f t="shared" si="41"/>
        <v>-212575.75757575757</v>
      </c>
      <c r="O154" s="17">
        <f t="shared" si="44"/>
        <v>42.586485319005604</v>
      </c>
      <c r="P154" s="88">
        <f t="shared" si="45"/>
        <v>29987.50087798664</v>
      </c>
      <c r="Q154" s="89" t="str">
        <f t="shared" si="42"/>
        <v>kap.</v>
      </c>
      <c r="R154" s="17">
        <f t="shared" si="47"/>
        <v>6.0478822133431656E-2</v>
      </c>
      <c r="S154" s="17">
        <f t="shared" si="48"/>
        <v>6.0478822133431656E-2</v>
      </c>
      <c r="T154" s="90" t="str">
        <f t="shared" si="43"/>
        <v>ind.</v>
      </c>
      <c r="U154" s="25"/>
      <c r="V154" s="25"/>
      <c r="W154" s="25"/>
      <c r="X154" s="25"/>
      <c r="Y154" s="25"/>
      <c r="Z154" s="25"/>
    </row>
    <row r="155" spans="1:26">
      <c r="A155" s="25"/>
      <c r="B155" s="25"/>
      <c r="C155" s="25"/>
      <c r="D155" s="25"/>
      <c r="E155" s="25"/>
      <c r="F155" s="25"/>
      <c r="G155" s="25"/>
      <c r="H155" s="86">
        <v>18</v>
      </c>
      <c r="I155" s="87">
        <f>((Windgutachten_E101!$O21*1000)/Windgutachten_E101!$U$30)*$F$11</f>
        <v>148.38023574513375</v>
      </c>
      <c r="J155" s="88">
        <f>(Windgutachten_E101!$D21)*$F$11</f>
        <v>210450</v>
      </c>
      <c r="K155" s="87">
        <f t="shared" si="39"/>
        <v>7.0506170465732362E-2</v>
      </c>
      <c r="L155" s="74">
        <f t="shared" si="46"/>
        <v>-14.249228262288735</v>
      </c>
      <c r="M155" s="87">
        <f t="shared" si="40"/>
        <v>-149.87902600518561</v>
      </c>
      <c r="N155" s="17">
        <f t="shared" si="41"/>
        <v>-212575.75757575757</v>
      </c>
      <c r="O155" s="17">
        <f t="shared" si="44"/>
        <v>21.143038487446272</v>
      </c>
      <c r="P155" s="88">
        <f t="shared" si="45"/>
        <v>29987.50087798664</v>
      </c>
      <c r="Q155" s="89" t="str">
        <f t="shared" si="42"/>
        <v>kap.</v>
      </c>
      <c r="R155" s="17">
        <f t="shared" si="47"/>
        <v>1.4907146757594286E-2</v>
      </c>
      <c r="S155" s="17">
        <f t="shared" si="48"/>
        <v>1.4907146757594286E-2</v>
      </c>
      <c r="T155" s="90" t="str">
        <f t="shared" si="43"/>
        <v>ind.</v>
      </c>
      <c r="U155" s="25"/>
      <c r="V155" s="25"/>
      <c r="W155" s="25"/>
      <c r="X155" s="25"/>
      <c r="Y155" s="25"/>
      <c r="Z155" s="25"/>
    </row>
    <row r="156" spans="1:26">
      <c r="A156" s="25"/>
      <c r="B156" s="25"/>
      <c r="C156" s="25"/>
      <c r="D156" s="25"/>
      <c r="E156" s="25"/>
      <c r="F156" s="25"/>
      <c r="G156" s="25"/>
      <c r="H156" s="86">
        <v>19</v>
      </c>
      <c r="I156" s="87">
        <f>((Windgutachten_E101!$O22*1000)/Windgutachten_E101!$U$30)*$F$11</f>
        <v>70.328587730796912</v>
      </c>
      <c r="J156" s="88">
        <f>(Windgutachten_E101!$D22)*$F$11</f>
        <v>210450</v>
      </c>
      <c r="K156" s="87">
        <f t="shared" si="39"/>
        <v>3.3418193267187889E-2</v>
      </c>
      <c r="L156" s="74">
        <f t="shared" si="46"/>
        <v>-14.249228262288735</v>
      </c>
      <c r="M156" s="87">
        <f t="shared" si="40"/>
        <v>-71.03897750585547</v>
      </c>
      <c r="N156" s="17">
        <f t="shared" si="41"/>
        <v>-212575.75757575757</v>
      </c>
      <c r="O156" s="17">
        <f t="shared" si="44"/>
        <v>10.021280999405336</v>
      </c>
      <c r="P156" s="88">
        <f t="shared" si="45"/>
        <v>29987.50087798664</v>
      </c>
      <c r="Q156" s="89" t="str">
        <f t="shared" si="42"/>
        <v>kap.</v>
      </c>
      <c r="R156" s="17">
        <f t="shared" si="47"/>
        <v>3.348931052229285E-3</v>
      </c>
      <c r="S156" s="17">
        <f t="shared" si="48"/>
        <v>3.348931052229285E-3</v>
      </c>
      <c r="T156" s="90" t="str">
        <f t="shared" si="43"/>
        <v>ind.</v>
      </c>
      <c r="U156" s="25"/>
      <c r="V156" s="25"/>
      <c r="W156" s="25"/>
      <c r="X156" s="25"/>
      <c r="Y156" s="25"/>
      <c r="Z156" s="25"/>
    </row>
    <row r="157" spans="1:26">
      <c r="A157" s="25"/>
      <c r="B157" s="25"/>
      <c r="C157" s="25"/>
      <c r="D157" s="25"/>
      <c r="E157" s="25"/>
      <c r="F157" s="25"/>
      <c r="G157" s="25"/>
      <c r="H157" s="86">
        <v>20</v>
      </c>
      <c r="I157" s="87">
        <f>((Windgutachten_E101!$O23*1000)/Windgutachten_E101!$U$30)*$F$11</f>
        <v>31.833583861215651</v>
      </c>
      <c r="J157" s="88">
        <f>(Windgutachten_E101!$D23)*$F$11</f>
        <v>210450</v>
      </c>
      <c r="K157" s="87">
        <f t="shared" si="39"/>
        <v>1.5126435667006725E-2</v>
      </c>
      <c r="L157" s="74">
        <f t="shared" si="46"/>
        <v>-14.249228262288735</v>
      </c>
      <c r="M157" s="87">
        <f t="shared" si="40"/>
        <v>-32.155135213349141</v>
      </c>
      <c r="N157" s="17">
        <f t="shared" si="41"/>
        <v>-212575.75757575757</v>
      </c>
      <c r="O157" s="17">
        <f t="shared" si="44"/>
        <v>4.5360400284517368</v>
      </c>
      <c r="P157" s="88">
        <f t="shared" si="45"/>
        <v>29987.50087798664</v>
      </c>
      <c r="Q157" s="89" t="str">
        <f t="shared" si="42"/>
        <v>kap.</v>
      </c>
      <c r="R157" s="17">
        <f t="shared" si="47"/>
        <v>6.8614117673342708E-4</v>
      </c>
      <c r="S157" s="17">
        <f t="shared" si="48"/>
        <v>6.8614117673342708E-4</v>
      </c>
      <c r="T157" s="90" t="str">
        <f t="shared" si="43"/>
        <v>ind.</v>
      </c>
      <c r="U157" s="25"/>
      <c r="V157" s="25"/>
      <c r="W157" s="25"/>
      <c r="X157" s="25"/>
      <c r="Y157" s="25"/>
      <c r="Z157" s="25"/>
    </row>
    <row r="158" spans="1:26">
      <c r="A158" s="25"/>
      <c r="B158" s="25"/>
      <c r="C158" s="25"/>
      <c r="D158" s="25"/>
      <c r="E158" s="25"/>
      <c r="F158" s="25"/>
      <c r="G158" s="25"/>
      <c r="H158" s="86">
        <v>21</v>
      </c>
      <c r="I158" s="87">
        <f>((Windgutachten_E101!$O24*1000)/Windgutachten_E101!$U$30)*$F$11</f>
        <v>13.764306658271781</v>
      </c>
      <c r="J158" s="88">
        <f>(Windgutachten_E101!$D24)*$F$11</f>
        <v>210450</v>
      </c>
      <c r="K158" s="87">
        <f t="shared" si="39"/>
        <v>6.5404165636834309E-3</v>
      </c>
      <c r="L158" s="74">
        <f t="shared" si="46"/>
        <v>-14.249228262288735</v>
      </c>
      <c r="M158" s="87">
        <f t="shared" si="40"/>
        <v>-13.903340058860385</v>
      </c>
      <c r="N158" s="17">
        <f t="shared" si="41"/>
        <v>-212575.75757575757</v>
      </c>
      <c r="O158" s="17">
        <f t="shared" si="44"/>
        <v>1.9613074744585601</v>
      </c>
      <c r="P158" s="88">
        <f t="shared" si="45"/>
        <v>29987.50087798664</v>
      </c>
      <c r="Q158" s="89" t="str">
        <f t="shared" si="42"/>
        <v>kap.</v>
      </c>
      <c r="R158" s="17">
        <f t="shared" si="47"/>
        <v>1.2827767892424936E-4</v>
      </c>
      <c r="S158" s="17">
        <f t="shared" si="48"/>
        <v>1.2827767892424936E-4</v>
      </c>
      <c r="T158" s="90" t="str">
        <f t="shared" si="43"/>
        <v>ind.</v>
      </c>
      <c r="U158" s="25"/>
      <c r="V158" s="25"/>
      <c r="W158" s="25"/>
      <c r="X158" s="25"/>
      <c r="Y158" s="25"/>
      <c r="Z158" s="25"/>
    </row>
    <row r="159" spans="1:26">
      <c r="A159" s="25"/>
      <c r="B159" s="25"/>
      <c r="C159" s="25"/>
      <c r="D159" s="25"/>
      <c r="E159" s="25"/>
      <c r="F159" s="25"/>
      <c r="G159" s="25"/>
      <c r="H159" s="86">
        <v>22</v>
      </c>
      <c r="I159" s="87">
        <f>((Windgutachten_E101!$O25*1000)/Windgutachten_E101!$U$30)*$F$11</f>
        <v>5.6864240928117002</v>
      </c>
      <c r="J159" s="88">
        <f>(Windgutachten_E101!$D25)*$F$11</f>
        <v>210450</v>
      </c>
      <c r="K159" s="87">
        <f t="shared" si="39"/>
        <v>2.7020309302977904E-3</v>
      </c>
      <c r="L159" s="74">
        <f t="shared" si="46"/>
        <v>-14.249228262288735</v>
      </c>
      <c r="M159" s="87">
        <f t="shared" si="40"/>
        <v>-5.7438627200118182</v>
      </c>
      <c r="N159" s="17">
        <f t="shared" si="41"/>
        <v>-212575.75757575757</v>
      </c>
      <c r="O159" s="17">
        <f t="shared" si="44"/>
        <v>0.81027154894652231</v>
      </c>
      <c r="P159" s="88">
        <f t="shared" si="45"/>
        <v>29987.50087798664</v>
      </c>
      <c r="Q159" s="89" t="str">
        <f t="shared" si="42"/>
        <v>kap.</v>
      </c>
      <c r="R159" s="17">
        <f t="shared" si="47"/>
        <v>2.1893787871938082E-5</v>
      </c>
      <c r="S159" s="17">
        <f t="shared" si="48"/>
        <v>2.1893787871938082E-5</v>
      </c>
      <c r="T159" s="90" t="str">
        <f t="shared" si="43"/>
        <v>ind.</v>
      </c>
      <c r="U159" s="25"/>
      <c r="V159" s="25"/>
      <c r="W159" s="25"/>
      <c r="X159" s="25"/>
      <c r="Y159" s="25"/>
      <c r="Z159" s="25"/>
    </row>
    <row r="160" spans="1:26">
      <c r="A160" s="25"/>
      <c r="B160" s="25"/>
      <c r="C160" s="25"/>
      <c r="D160" s="25"/>
      <c r="E160" s="25"/>
      <c r="F160" s="25"/>
      <c r="G160" s="25"/>
      <c r="H160" s="86">
        <v>23</v>
      </c>
      <c r="I160" s="87">
        <f>((Windgutachten_E101!$O26*1000)/Windgutachten_E101!$U$30)*$F$11</f>
        <v>2.2450585795617908</v>
      </c>
      <c r="J160" s="88">
        <f>(Windgutachten_E101!$D26)*$F$11</f>
        <v>210450.00000000003</v>
      </c>
      <c r="K160" s="87">
        <f t="shared" si="39"/>
        <v>1.0667895364988313E-3</v>
      </c>
      <c r="L160" s="74">
        <f t="shared" si="46"/>
        <v>-14.249228262288732</v>
      </c>
      <c r="M160" s="87">
        <f t="shared" si="40"/>
        <v>-2.2677359389513039</v>
      </c>
      <c r="N160" s="17">
        <f t="shared" si="41"/>
        <v>-212575.7575757576</v>
      </c>
      <c r="O160" s="17">
        <f t="shared" si="44"/>
        <v>0.31990352162385799</v>
      </c>
      <c r="P160" s="88">
        <f t="shared" si="45"/>
        <v>29987.50087798664</v>
      </c>
      <c r="Q160" s="89" t="str">
        <f t="shared" si="42"/>
        <v>kap.</v>
      </c>
      <c r="R160" s="17">
        <f t="shared" si="47"/>
        <v>3.4126972955746077E-6</v>
      </c>
      <c r="S160" s="17">
        <f t="shared" si="48"/>
        <v>3.4126972955746077E-6</v>
      </c>
      <c r="T160" s="90" t="str">
        <f t="shared" si="43"/>
        <v>ind.</v>
      </c>
      <c r="U160" s="25"/>
      <c r="V160" s="25"/>
      <c r="W160" s="25"/>
      <c r="X160" s="25"/>
      <c r="Y160" s="25"/>
      <c r="Z160" s="25"/>
    </row>
    <row r="161" spans="1:26">
      <c r="A161" s="25"/>
      <c r="B161" s="25"/>
      <c r="C161" s="25"/>
      <c r="D161" s="25"/>
      <c r="E161" s="25"/>
      <c r="F161" s="25"/>
      <c r="G161" s="25"/>
      <c r="H161" s="86">
        <v>24</v>
      </c>
      <c r="I161" s="87">
        <f>((Windgutachten_E101!$O27*1000)/Windgutachten_E101!$U$30)*$F$11</f>
        <v>0.84721931030438191</v>
      </c>
      <c r="J161" s="88">
        <f>(Windgutachten_E101!$D27)*$F$11</f>
        <v>210450</v>
      </c>
      <c r="K161" s="87">
        <f t="shared" si="39"/>
        <v>4.0257510587045949E-4</v>
      </c>
      <c r="L161" s="74">
        <f t="shared" si="46"/>
        <v>-14.249228262288735</v>
      </c>
      <c r="M161" s="87">
        <f t="shared" si="40"/>
        <v>-0.8557770811155373</v>
      </c>
      <c r="N161" s="17">
        <f t="shared" si="41"/>
        <v>-212575.75757575757</v>
      </c>
      <c r="O161" s="17">
        <f t="shared" si="44"/>
        <v>0.12072221340746013</v>
      </c>
      <c r="P161" s="88">
        <f t="shared" si="45"/>
        <v>29987.50087798664</v>
      </c>
      <c r="Q161" s="89" t="str">
        <f t="shared" si="42"/>
        <v>kap.</v>
      </c>
      <c r="R161" s="17">
        <f t="shared" si="47"/>
        <v>4.8599757843424646E-7</v>
      </c>
      <c r="S161" s="17">
        <f t="shared" si="48"/>
        <v>4.8599757843424646E-7</v>
      </c>
      <c r="T161" s="90" t="str">
        <f t="shared" si="43"/>
        <v>ind.</v>
      </c>
      <c r="U161" s="25"/>
      <c r="V161" s="25"/>
      <c r="W161" s="25"/>
      <c r="X161" s="25"/>
      <c r="Y161" s="25"/>
      <c r="Z161" s="25"/>
    </row>
    <row r="162" spans="1:26">
      <c r="A162" s="25"/>
      <c r="B162" s="25"/>
      <c r="C162" s="25"/>
      <c r="D162" s="25"/>
      <c r="E162" s="25"/>
      <c r="F162" s="25"/>
      <c r="G162" s="25"/>
      <c r="H162" s="86">
        <v>25</v>
      </c>
      <c r="I162" s="87">
        <f>((Windgutachten_E101!$O28*1000)/Windgutachten_E101!$U$30)*$F$11</f>
        <v>0.30564027624295598</v>
      </c>
      <c r="J162" s="88">
        <f>(Windgutachten_E101!$D28)*$F$11</f>
        <v>210450</v>
      </c>
      <c r="K162" s="17">
        <f t="shared" si="39"/>
        <v>1.4523177773483298E-4</v>
      </c>
      <c r="L162" s="74">
        <f t="shared" si="46"/>
        <v>-14.249228262288735</v>
      </c>
      <c r="M162" s="87">
        <f t="shared" si="40"/>
        <v>-0.3087275517605616</v>
      </c>
      <c r="N162" s="17">
        <f t="shared" si="41"/>
        <v>-212575.75757575757</v>
      </c>
      <c r="O162" s="17">
        <f t="shared" si="44"/>
        <v>4.3551380623348825E-2</v>
      </c>
      <c r="P162" s="88">
        <f t="shared" si="45"/>
        <v>29987.50087798664</v>
      </c>
      <c r="Q162" s="89" t="str">
        <f t="shared" si="42"/>
        <v>kap.</v>
      </c>
      <c r="R162" s="17">
        <f t="shared" si="47"/>
        <v>6.3250444307353339E-8</v>
      </c>
      <c r="S162" s="17">
        <f t="shared" si="48"/>
        <v>6.3250444307353339E-8</v>
      </c>
      <c r="T162" s="90" t="str">
        <f t="shared" si="43"/>
        <v>ind.</v>
      </c>
      <c r="U162" s="25"/>
      <c r="V162" s="25"/>
      <c r="W162" s="25"/>
      <c r="X162" s="25"/>
      <c r="Y162" s="25"/>
      <c r="Z162" s="25"/>
    </row>
    <row r="163" spans="1:26">
      <c r="A163" s="25"/>
      <c r="B163" s="25"/>
      <c r="C163" s="75" t="s">
        <v>26</v>
      </c>
      <c r="D163" s="13" t="s">
        <v>24</v>
      </c>
      <c r="E163" s="13" t="s">
        <v>0</v>
      </c>
      <c r="F163" s="13">
        <v>0.96499999999999997</v>
      </c>
      <c r="G163" s="13" t="s">
        <v>46</v>
      </c>
      <c r="H163" s="94">
        <v>2</v>
      </c>
      <c r="I163" s="95">
        <f>((Windgutachten_E101!$O5*1000)/Windgutachten_E101!$U$30)*$F$11</f>
        <v>16.491055659300208</v>
      </c>
      <c r="J163" s="96">
        <f>(Windgutachten_E101!$D5)*$F$11</f>
        <v>206.99999999999997</v>
      </c>
      <c r="K163" s="97">
        <f t="shared" si="39"/>
        <v>7.9666935552174927</v>
      </c>
      <c r="L163" s="96">
        <f t="shared" si="46"/>
        <v>-27.176153454804897</v>
      </c>
      <c r="M163" s="95">
        <f>$I163/$F$9</f>
        <v>-17.089176849015761</v>
      </c>
      <c r="N163" s="97">
        <f>$J163/$F$9</f>
        <v>-214.50777202072535</v>
      </c>
      <c r="O163" s="97">
        <f t="shared" si="44"/>
        <v>4.4816345922887164</v>
      </c>
      <c r="P163" s="96">
        <f t="shared" si="45"/>
        <v>56.254637651446131</v>
      </c>
      <c r="Q163" s="98" t="str">
        <f>IF($G$9="ind.","ind.","kap.")</f>
        <v>kap.</v>
      </c>
      <c r="R163" s="97">
        <f t="shared" si="47"/>
        <v>0.35703809423226329</v>
      </c>
      <c r="S163" s="97">
        <f t="shared" si="48"/>
        <v>0.35703809423226329</v>
      </c>
      <c r="T163" s="99" t="str">
        <f>IF($G$9="ind.","kap.","ind. ")</f>
        <v xml:space="preserve">ind. </v>
      </c>
      <c r="U163" s="25"/>
      <c r="V163" s="25"/>
      <c r="W163" s="25"/>
      <c r="X163" s="25"/>
      <c r="Y163" s="25"/>
      <c r="Z163" s="25"/>
    </row>
    <row r="164" spans="1:26">
      <c r="A164" s="25"/>
      <c r="B164" s="25"/>
      <c r="C164" s="25"/>
      <c r="D164" s="25"/>
      <c r="E164" s="25"/>
      <c r="F164" s="25"/>
      <c r="G164" s="25"/>
      <c r="H164" s="3">
        <v>3</v>
      </c>
      <c r="I164" s="4">
        <f>((Windgutachten_E101!$O6*1000)/Windgutachten_E101!$U$30)*$F$11</f>
        <v>273.79912880268859</v>
      </c>
      <c r="J164" s="5">
        <f>(Windgutachten_E101!$D6)*$F$11</f>
        <v>2553.0000000000018</v>
      </c>
      <c r="K164" s="4">
        <f t="shared" si="39"/>
        <v>10.724603556705381</v>
      </c>
      <c r="L164" s="6">
        <f t="shared" si="46"/>
        <v>-27.176153454804908</v>
      </c>
      <c r="M164" s="4">
        <f t="shared" ref="M164:M186" si="49">$I164/$F$9</f>
        <v>-283.72966715304517</v>
      </c>
      <c r="N164" s="7">
        <f t="shared" ref="N164:N186" si="50">$J164/$F$9</f>
        <v>-2645.5958549222819</v>
      </c>
      <c r="O164" s="7">
        <f t="shared" si="44"/>
        <v>74.408071401337537</v>
      </c>
      <c r="P164" s="5">
        <f t="shared" si="45"/>
        <v>693.8071977011698</v>
      </c>
      <c r="Q164" s="8" t="str">
        <f t="shared" ref="Q164:Q186" si="51">IF($G$9="ind.","ind.","kap.")</f>
        <v>kap.</v>
      </c>
      <c r="R164" s="7">
        <f t="shared" si="47"/>
        <v>7.9799706719837191</v>
      </c>
      <c r="S164" s="7">
        <f t="shared" si="48"/>
        <v>0.53916353184997057</v>
      </c>
      <c r="T164" s="9" t="str">
        <f t="shared" ref="T164:T186" si="52">IF($G$9="ind.","kap.","ind. ")</f>
        <v xml:space="preserve">ind. </v>
      </c>
      <c r="U164" s="25"/>
      <c r="V164" s="25"/>
      <c r="W164" s="25"/>
      <c r="X164" s="25"/>
      <c r="Y164" s="25"/>
      <c r="Z164" s="25"/>
    </row>
    <row r="165" spans="1:26">
      <c r="A165" s="25"/>
      <c r="B165" s="25"/>
      <c r="C165" s="25"/>
      <c r="D165" s="25"/>
      <c r="E165" s="25"/>
      <c r="F165" s="25"/>
      <c r="G165" s="25"/>
      <c r="H165" s="3">
        <v>4</v>
      </c>
      <c r="I165" s="4">
        <f>((Windgutachten_E101!$O7*1000)/Windgutachten_E101!$U$30)*$F$11</f>
        <v>1000.616507212379</v>
      </c>
      <c r="J165" s="5">
        <f>(Windgutachten_E101!$D7)*$F$11</f>
        <v>8142.0000000000027</v>
      </c>
      <c r="K165" s="4">
        <f t="shared" si="39"/>
        <v>12.28956653417316</v>
      </c>
      <c r="L165" s="6">
        <f t="shared" si="46"/>
        <v>-27.176153454804901</v>
      </c>
      <c r="M165" s="4">
        <f t="shared" si="49"/>
        <v>-1036.9082976294083</v>
      </c>
      <c r="N165" s="7">
        <f t="shared" si="50"/>
        <v>-8437.3056994818689</v>
      </c>
      <c r="O165" s="7">
        <f t="shared" si="44"/>
        <v>271.92907749414485</v>
      </c>
      <c r="P165" s="5">
        <f t="shared" si="45"/>
        <v>2212.682414290216</v>
      </c>
      <c r="Q165" s="8" t="str">
        <f t="shared" si="51"/>
        <v>kap.</v>
      </c>
      <c r="R165" s="7">
        <f t="shared" si="47"/>
        <v>33.418904904406197</v>
      </c>
      <c r="S165" s="7">
        <f t="shared" si="48"/>
        <v>6.2259971549917337</v>
      </c>
      <c r="T165" s="9" t="str">
        <f t="shared" si="52"/>
        <v xml:space="preserve">ind. </v>
      </c>
      <c r="U165" s="25"/>
      <c r="V165" s="25"/>
      <c r="W165" s="25"/>
      <c r="X165" s="25"/>
      <c r="Y165" s="25"/>
      <c r="Z165" s="25"/>
    </row>
    <row r="166" spans="1:26">
      <c r="A166" s="25"/>
      <c r="B166" s="25"/>
      <c r="C166" s="25"/>
      <c r="D166" s="25"/>
      <c r="E166" s="25"/>
      <c r="F166" s="25"/>
      <c r="G166" s="25"/>
      <c r="H166" s="3">
        <v>5</v>
      </c>
      <c r="I166" s="4">
        <f>((Windgutachten_E101!$O8*1000)/Windgutachten_E101!$U$30)*$F$11</f>
        <v>2250.7984977846695</v>
      </c>
      <c r="J166" s="5">
        <f>(Windgutachten_E101!$D8)*$F$11</f>
        <v>17802</v>
      </c>
      <c r="K166" s="4">
        <f t="shared" si="39"/>
        <v>12.643514761176663</v>
      </c>
      <c r="L166" s="6">
        <f t="shared" si="46"/>
        <v>-27.176153454804879</v>
      </c>
      <c r="M166" s="4">
        <f t="shared" si="49"/>
        <v>-2332.4336764607974</v>
      </c>
      <c r="N166" s="7">
        <f t="shared" si="50"/>
        <v>-18447.668393782384</v>
      </c>
      <c r="O166" s="7">
        <f t="shared" si="44"/>
        <v>611.68045371640426</v>
      </c>
      <c r="P166" s="5">
        <f t="shared" si="45"/>
        <v>4837.8988380243645</v>
      </c>
      <c r="Q166" s="8" t="str">
        <f t="shared" si="51"/>
        <v>kap.</v>
      </c>
      <c r="R166" s="7">
        <f t="shared" si="47"/>
        <v>77.33790845686589</v>
      </c>
      <c r="S166" s="7">
        <f t="shared" si="48"/>
        <v>16.169863085225515</v>
      </c>
      <c r="T166" s="9" t="str">
        <f t="shared" si="52"/>
        <v xml:space="preserve">ind. </v>
      </c>
      <c r="U166" s="25"/>
      <c r="V166" s="25"/>
      <c r="W166" s="25"/>
      <c r="X166" s="25"/>
      <c r="Y166" s="25"/>
      <c r="Z166" s="25"/>
    </row>
    <row r="167" spans="1:26">
      <c r="A167" s="25"/>
      <c r="B167" s="25"/>
      <c r="C167" s="25"/>
      <c r="D167" s="25"/>
      <c r="E167" s="25"/>
      <c r="F167" s="25"/>
      <c r="G167" s="25"/>
      <c r="H167" s="3">
        <v>6</v>
      </c>
      <c r="I167" s="4">
        <f>((Windgutachten_E101!$O9*1000)/Windgutachten_E101!$U$30)*$F$11</f>
        <v>3952.3874762760156</v>
      </c>
      <c r="J167" s="5">
        <f>(Windgutachten_E101!$D9)*$F$11</f>
        <v>33050.999999999985</v>
      </c>
      <c r="K167" s="4">
        <f t="shared" si="39"/>
        <v>11.95845050460203</v>
      </c>
      <c r="L167" s="6">
        <f t="shared" si="46"/>
        <v>-27.176153454804918</v>
      </c>
      <c r="M167" s="4">
        <f t="shared" si="49"/>
        <v>-4095.7383173844723</v>
      </c>
      <c r="N167" s="7">
        <f t="shared" si="50"/>
        <v>-34249.740932642475</v>
      </c>
      <c r="O167" s="7">
        <f t="shared" si="44"/>
        <v>1074.1068856812601</v>
      </c>
      <c r="P167" s="5">
        <f t="shared" si="45"/>
        <v>8981.9904783475704</v>
      </c>
      <c r="Q167" s="8" t="str">
        <f t="shared" si="51"/>
        <v>kap.</v>
      </c>
      <c r="R167" s="7">
        <f t="shared" si="47"/>
        <v>128.44654029071566</v>
      </c>
      <c r="S167" s="7">
        <f t="shared" si="48"/>
        <v>21.035851722589769</v>
      </c>
      <c r="T167" s="9" t="str">
        <f t="shared" si="52"/>
        <v xml:space="preserve">ind. </v>
      </c>
      <c r="U167" s="25"/>
      <c r="V167" s="25"/>
      <c r="W167" s="25"/>
      <c r="X167" s="25"/>
      <c r="Y167" s="25"/>
      <c r="Z167" s="25"/>
    </row>
    <row r="168" spans="1:26">
      <c r="A168" s="25"/>
      <c r="B168" s="25"/>
      <c r="C168" s="25"/>
      <c r="D168" s="25"/>
      <c r="E168" s="25"/>
      <c r="F168" s="25"/>
      <c r="G168" s="25"/>
      <c r="H168" s="3">
        <v>7</v>
      </c>
      <c r="I168" s="4">
        <f>((Windgutachten_E101!$O10*1000)/Windgutachten_E101!$U$30)*$F$11</f>
        <v>5740.2163115167314</v>
      </c>
      <c r="J168" s="5">
        <f>(Windgutachten_E101!$D10)*$F$11</f>
        <v>54510.000000000007</v>
      </c>
      <c r="K168" s="4">
        <f t="shared" si="39"/>
        <v>10.530574778053074</v>
      </c>
      <c r="L168" s="6">
        <f t="shared" si="46"/>
        <v>-27.176153454804869</v>
      </c>
      <c r="M168" s="4">
        <f t="shared" si="49"/>
        <v>-5948.4106855095661</v>
      </c>
      <c r="N168" s="7">
        <f t="shared" si="50"/>
        <v>-56487.046632124358</v>
      </c>
      <c r="O168" s="7">
        <f t="shared" si="44"/>
        <v>1559.969993455526</v>
      </c>
      <c r="P168" s="5">
        <f t="shared" si="45"/>
        <v>14813.721248214135</v>
      </c>
      <c r="Q168" s="8" t="str">
        <f t="shared" si="51"/>
        <v>kap.</v>
      </c>
      <c r="R168" s="7">
        <f t="shared" si="47"/>
        <v>164.27380667602375</v>
      </c>
      <c r="S168" s="7">
        <f t="shared" si="48"/>
        <v>8.2768073304712075</v>
      </c>
      <c r="T168" s="9" t="str">
        <f t="shared" si="52"/>
        <v xml:space="preserve">ind. </v>
      </c>
      <c r="U168" s="25"/>
      <c r="V168" s="25"/>
      <c r="W168" s="25"/>
      <c r="X168" s="25"/>
      <c r="Y168" s="25"/>
      <c r="Z168" s="25"/>
    </row>
    <row r="169" spans="1:26">
      <c r="A169" s="25"/>
      <c r="B169" s="25"/>
      <c r="C169" s="25"/>
      <c r="D169" s="25"/>
      <c r="E169" s="25"/>
      <c r="F169" s="25"/>
      <c r="G169" s="25"/>
      <c r="H169" s="86">
        <v>8</v>
      </c>
      <c r="I169" s="87">
        <f>((Windgutachten_E101!$O11*1000)/Windgutachten_E101!$U$30)*$F$11</f>
        <v>7202.9298556939948</v>
      </c>
      <c r="J169" s="88">
        <f>(Windgutachten_E101!$D11)*$F$11</f>
        <v>82800.000000000015</v>
      </c>
      <c r="K169" s="87">
        <f t="shared" si="39"/>
        <v>8.6991906469734221</v>
      </c>
      <c r="L169" s="74">
        <f t="shared" si="46"/>
        <v>-27.176153454804862</v>
      </c>
      <c r="M169" s="87">
        <f t="shared" si="49"/>
        <v>-7464.1760162632072</v>
      </c>
      <c r="N169" s="17">
        <f t="shared" si="50"/>
        <v>-85803.10880829017</v>
      </c>
      <c r="O169" s="17">
        <f t="shared" si="44"/>
        <v>1957.4792708253567</v>
      </c>
      <c r="P169" s="88">
        <f t="shared" si="45"/>
        <v>22501.855060578433</v>
      </c>
      <c r="Q169" s="89" t="str">
        <f t="shared" si="51"/>
        <v>kap.</v>
      </c>
      <c r="R169" s="17">
        <f t="shared" si="47"/>
        <v>170.28485364408317</v>
      </c>
      <c r="S169" s="17">
        <f t="shared" si="48"/>
        <v>170.28485364408317</v>
      </c>
      <c r="T169" s="90" t="str">
        <f t="shared" si="52"/>
        <v xml:space="preserve">ind. </v>
      </c>
      <c r="U169" s="25"/>
      <c r="V169" s="25"/>
      <c r="W169" s="25"/>
      <c r="X169" s="25"/>
      <c r="Y169" s="25"/>
      <c r="Z169" s="25"/>
    </row>
    <row r="170" spans="1:26">
      <c r="A170" s="25"/>
      <c r="B170" s="25"/>
      <c r="C170" s="25"/>
      <c r="D170" s="25"/>
      <c r="E170" s="25"/>
      <c r="F170" s="25"/>
      <c r="G170" s="25"/>
      <c r="H170" s="86">
        <v>9</v>
      </c>
      <c r="I170" s="87">
        <f>((Windgutachten_E101!$O12*1000)/Windgutachten_E101!$U$30)*$F$11</f>
        <v>7993.1092823114159</v>
      </c>
      <c r="J170" s="88">
        <f>(Windgutachten_E101!$D12)*$F$11</f>
        <v>117989.99999999997</v>
      </c>
      <c r="K170" s="87">
        <f t="shared" si="39"/>
        <v>6.7743955270034908</v>
      </c>
      <c r="L170" s="74">
        <f t="shared" si="46"/>
        <v>-27.176153454804886</v>
      </c>
      <c r="M170" s="87">
        <f t="shared" si="49"/>
        <v>-8283.0148003227114</v>
      </c>
      <c r="N170" s="17">
        <f t="shared" si="50"/>
        <v>-122269.43005181344</v>
      </c>
      <c r="O170" s="17">
        <f t="shared" si="44"/>
        <v>2172.2196443712073</v>
      </c>
      <c r="P170" s="88">
        <f t="shared" si="45"/>
        <v>32065.143461324275</v>
      </c>
      <c r="Q170" s="89" t="str">
        <f t="shared" si="51"/>
        <v>kap.</v>
      </c>
      <c r="R170" s="17">
        <f t="shared" si="47"/>
        <v>147.15475042497445</v>
      </c>
      <c r="S170" s="17">
        <f t="shared" si="48"/>
        <v>147.15475042497445</v>
      </c>
      <c r="T170" s="90" t="str">
        <f t="shared" si="52"/>
        <v xml:space="preserve">ind. </v>
      </c>
      <c r="U170" s="25"/>
      <c r="V170" s="25"/>
      <c r="W170" s="25"/>
      <c r="X170" s="25"/>
      <c r="Y170" s="25"/>
      <c r="Z170" s="25"/>
    </row>
    <row r="171" spans="1:26">
      <c r="A171" s="25"/>
      <c r="B171" s="25"/>
      <c r="C171" s="25"/>
      <c r="D171" s="25"/>
      <c r="E171" s="25"/>
      <c r="F171" s="25"/>
      <c r="G171" s="25"/>
      <c r="H171" s="86">
        <v>10</v>
      </c>
      <c r="I171" s="87">
        <f>((Windgutachten_E101!$O13*1000)/Windgutachten_E101!$U$30)*$F$11</f>
        <v>8056.314495554604</v>
      </c>
      <c r="J171" s="88">
        <f>(Windgutachten_E101!$D13)*$F$11</f>
        <v>161459.99999999994</v>
      </c>
      <c r="K171" s="87">
        <f t="shared" si="39"/>
        <v>4.989665858760441</v>
      </c>
      <c r="L171" s="74">
        <f t="shared" si="46"/>
        <v>-27.176153454804915</v>
      </c>
      <c r="M171" s="87">
        <f t="shared" si="49"/>
        <v>-8348.5124306265334</v>
      </c>
      <c r="N171" s="17">
        <f t="shared" si="50"/>
        <v>-167316.06217616575</v>
      </c>
      <c r="O171" s="17">
        <f t="shared" si="44"/>
        <v>2189.3963901136103</v>
      </c>
      <c r="P171" s="88">
        <f t="shared" si="45"/>
        <v>43878.617368127998</v>
      </c>
      <c r="Q171" s="89" t="str">
        <f t="shared" si="51"/>
        <v>kap.</v>
      </c>
      <c r="R171" s="17">
        <f t="shared" si="47"/>
        <v>109.24356419043228</v>
      </c>
      <c r="S171" s="17">
        <f t="shared" si="48"/>
        <v>109.24356419043228</v>
      </c>
      <c r="T171" s="90" t="str">
        <f t="shared" si="52"/>
        <v xml:space="preserve">ind. </v>
      </c>
      <c r="U171" s="25"/>
      <c r="V171" s="25"/>
      <c r="W171" s="25"/>
      <c r="X171" s="25"/>
      <c r="Y171" s="25"/>
      <c r="Z171" s="25"/>
    </row>
    <row r="172" spans="1:26">
      <c r="A172" s="25"/>
      <c r="B172" s="25"/>
      <c r="C172" s="25"/>
      <c r="D172" s="25"/>
      <c r="E172" s="25"/>
      <c r="F172" s="25"/>
      <c r="G172" s="25"/>
      <c r="H172" s="86">
        <v>11</v>
      </c>
      <c r="I172" s="87">
        <f>((Windgutachten_E101!$O14*1000)/Windgutachten_E101!$U$30)*$F$11</f>
        <v>6892.6857625054909</v>
      </c>
      <c r="J172" s="88">
        <f>(Windgutachten_E101!$D14)*$F$11</f>
        <v>197822.99999999991</v>
      </c>
      <c r="K172" s="87">
        <f t="shared" si="39"/>
        <v>3.4842691509609574</v>
      </c>
      <c r="L172" s="74">
        <f t="shared" si="46"/>
        <v>-27.176153454804876</v>
      </c>
      <c r="M172" s="87">
        <f t="shared" si="49"/>
        <v>-7142.6795466378144</v>
      </c>
      <c r="N172" s="17">
        <f t="shared" si="50"/>
        <v>-204997.9274611398</v>
      </c>
      <c r="O172" s="17">
        <f t="shared" si="44"/>
        <v>1873.1668599759792</v>
      </c>
      <c r="P172" s="88">
        <f t="shared" si="45"/>
        <v>53760.68204889862</v>
      </c>
      <c r="Q172" s="89" t="str">
        <f t="shared" si="51"/>
        <v>kap.</v>
      </c>
      <c r="R172" s="17">
        <f t="shared" si="47"/>
        <v>65.266175048167057</v>
      </c>
      <c r="S172" s="17">
        <f t="shared" si="48"/>
        <v>65.266175048167057</v>
      </c>
      <c r="T172" s="90" t="str">
        <f t="shared" si="52"/>
        <v xml:space="preserve">ind. </v>
      </c>
      <c r="U172" s="25"/>
      <c r="V172" s="25"/>
      <c r="W172" s="25"/>
      <c r="X172" s="25"/>
      <c r="Y172" s="25"/>
      <c r="Z172" s="25"/>
    </row>
    <row r="173" spans="1:26">
      <c r="A173" s="25"/>
      <c r="B173" s="25"/>
      <c r="C173" s="25"/>
      <c r="D173" s="25"/>
      <c r="E173" s="25"/>
      <c r="F173" s="25"/>
      <c r="G173" s="25"/>
      <c r="H173" s="86">
        <v>12</v>
      </c>
      <c r="I173" s="87">
        <f>((Windgutachten_E101!$O15*1000)/Windgutachten_E101!$U$30)*$F$11</f>
        <v>4837.4496992443119</v>
      </c>
      <c r="J173" s="88">
        <f>(Windgutachten_E101!$D15)*$F$11</f>
        <v>209346.00000000015</v>
      </c>
      <c r="K173" s="87">
        <f t="shared" si="39"/>
        <v>2.3107437922120835</v>
      </c>
      <c r="L173" s="74">
        <f t="shared" si="46"/>
        <v>-27.176153454804918</v>
      </c>
      <c r="M173" s="87">
        <f t="shared" si="49"/>
        <v>-5012.9012427402195</v>
      </c>
      <c r="N173" s="17">
        <f t="shared" si="50"/>
        <v>-216938.86010362711</v>
      </c>
      <c r="O173" s="17">
        <f t="shared" si="44"/>
        <v>1314.6327535656301</v>
      </c>
      <c r="P173" s="88">
        <f t="shared" si="45"/>
        <v>56892.190211495945</v>
      </c>
      <c r="Q173" s="89" t="str">
        <f t="shared" si="51"/>
        <v>kap.</v>
      </c>
      <c r="R173" s="17">
        <f t="shared" si="47"/>
        <v>30.377794743404504</v>
      </c>
      <c r="S173" s="17">
        <f t="shared" si="48"/>
        <v>30.377794743404504</v>
      </c>
      <c r="T173" s="90" t="str">
        <f t="shared" si="52"/>
        <v xml:space="preserve">ind. </v>
      </c>
      <c r="U173" s="25"/>
      <c r="V173" s="25"/>
      <c r="W173" s="25"/>
      <c r="X173" s="25"/>
      <c r="Y173" s="25"/>
      <c r="Z173" s="25"/>
    </row>
    <row r="174" spans="1:26">
      <c r="A174" s="25"/>
      <c r="B174" s="25"/>
      <c r="C174" s="25"/>
      <c r="D174" s="25"/>
      <c r="E174" s="25"/>
      <c r="F174" s="25"/>
      <c r="G174" s="25"/>
      <c r="H174" s="86">
        <v>13</v>
      </c>
      <c r="I174" s="87">
        <f>((Windgutachten_E101!$O16*1000)/Windgutachten_E101!$U$30)*$F$11</f>
        <v>3067.0313518632643</v>
      </c>
      <c r="J174" s="88">
        <f>(Windgutachten_E101!$D16)*$F$11</f>
        <v>210449.99999999991</v>
      </c>
      <c r="K174" s="87">
        <f t="shared" si="39"/>
        <v>1.4573681881032385</v>
      </c>
      <c r="L174" s="74">
        <f t="shared" si="46"/>
        <v>-27.176153454804901</v>
      </c>
      <c r="M174" s="87">
        <f t="shared" si="49"/>
        <v>-3178.2708309463878</v>
      </c>
      <c r="N174" s="17">
        <f t="shared" si="50"/>
        <v>-218082.90155440406</v>
      </c>
      <c r="O174" s="17">
        <f t="shared" si="44"/>
        <v>833.50114668933679</v>
      </c>
      <c r="P174" s="88">
        <f t="shared" si="45"/>
        <v>57192.214945636893</v>
      </c>
      <c r="Q174" s="89" t="str">
        <f t="shared" si="51"/>
        <v>kap.</v>
      </c>
      <c r="R174" s="17">
        <f t="shared" si="47"/>
        <v>12.147180559326086</v>
      </c>
      <c r="S174" s="17">
        <f t="shared" si="48"/>
        <v>12.147180559326086</v>
      </c>
      <c r="T174" s="90" t="str">
        <f t="shared" si="52"/>
        <v xml:space="preserve">ind. </v>
      </c>
      <c r="U174" s="25"/>
      <c r="V174" s="25"/>
      <c r="W174" s="25"/>
      <c r="X174" s="25"/>
      <c r="Y174" s="25"/>
      <c r="Z174" s="25"/>
    </row>
    <row r="175" spans="1:26">
      <c r="A175" s="25"/>
      <c r="B175" s="25"/>
      <c r="C175" s="25"/>
      <c r="D175" s="25"/>
      <c r="E175" s="25"/>
      <c r="F175" s="25"/>
      <c r="G175" s="25"/>
      <c r="H175" s="86">
        <v>14</v>
      </c>
      <c r="I175" s="87">
        <f>((Windgutachten_E101!$O17*1000)/Windgutachten_E101!$U$30)*$F$11</f>
        <v>1841.4586512046612</v>
      </c>
      <c r="J175" s="88">
        <f>(Windgutachten_E101!$D17)*$F$11</f>
        <v>210449.99999999991</v>
      </c>
      <c r="K175" s="87">
        <f t="shared" si="39"/>
        <v>0.87501005046550817</v>
      </c>
      <c r="L175" s="74">
        <f t="shared" si="46"/>
        <v>-27.176153454804901</v>
      </c>
      <c r="M175" s="87">
        <f t="shared" si="49"/>
        <v>-1908.2473069478356</v>
      </c>
      <c r="N175" s="17">
        <f t="shared" si="50"/>
        <v>-218082.90155440406</v>
      </c>
      <c r="O175" s="17">
        <f t="shared" si="44"/>
        <v>500.43762885815914</v>
      </c>
      <c r="P175" s="88">
        <f t="shared" si="45"/>
        <v>57192.214945636893</v>
      </c>
      <c r="Q175" s="89" t="str">
        <f t="shared" si="51"/>
        <v>kap.</v>
      </c>
      <c r="R175" s="17">
        <f t="shared" si="47"/>
        <v>4.3788795488201693</v>
      </c>
      <c r="S175" s="17">
        <f t="shared" si="48"/>
        <v>4.3788795488201693</v>
      </c>
      <c r="T175" s="90" t="str">
        <f t="shared" si="52"/>
        <v xml:space="preserve">ind. </v>
      </c>
      <c r="U175" s="25"/>
      <c r="V175" s="25"/>
      <c r="W175" s="25"/>
      <c r="X175" s="25"/>
      <c r="Y175" s="25"/>
      <c r="Z175" s="25"/>
    </row>
    <row r="176" spans="1:26">
      <c r="A176" s="25"/>
      <c r="B176" s="25"/>
      <c r="C176" s="25"/>
      <c r="D176" s="25"/>
      <c r="E176" s="25"/>
      <c r="F176" s="25"/>
      <c r="G176" s="25"/>
      <c r="H176" s="86">
        <v>15</v>
      </c>
      <c r="I176" s="87">
        <f>((Windgutachten_E101!$O18*1000)/Windgutachten_E101!$U$30)*$F$11</f>
        <v>1053.3865936753582</v>
      </c>
      <c r="J176" s="88">
        <f>(Windgutachten_E101!$D18)*$F$11</f>
        <v>210449.99999999991</v>
      </c>
      <c r="K176" s="87">
        <f t="shared" si="39"/>
        <v>0.50054007777398835</v>
      </c>
      <c r="L176" s="74">
        <f t="shared" si="46"/>
        <v>-27.176153454804901</v>
      </c>
      <c r="M176" s="87">
        <f t="shared" si="49"/>
        <v>-1091.5923250521846</v>
      </c>
      <c r="N176" s="17">
        <f t="shared" si="50"/>
        <v>-218082.90155440406</v>
      </c>
      <c r="O176" s="17">
        <f t="shared" si="44"/>
        <v>286.26995716955707</v>
      </c>
      <c r="P176" s="88">
        <f t="shared" si="45"/>
        <v>57192.214945636893</v>
      </c>
      <c r="Q176" s="89" t="str">
        <f t="shared" si="51"/>
        <v>kap.</v>
      </c>
      <c r="R176" s="17">
        <f t="shared" si="47"/>
        <v>1.4328958662600619</v>
      </c>
      <c r="S176" s="17">
        <f t="shared" si="48"/>
        <v>1.4328958662600619</v>
      </c>
      <c r="T176" s="90" t="str">
        <f t="shared" si="52"/>
        <v xml:space="preserve">ind. </v>
      </c>
      <c r="U176" s="25"/>
      <c r="V176" s="25"/>
      <c r="W176" s="25"/>
      <c r="X176" s="25"/>
      <c r="Y176" s="25"/>
      <c r="Z176" s="25"/>
    </row>
    <row r="177" spans="1:26">
      <c r="A177" s="25"/>
      <c r="B177" s="25"/>
      <c r="C177" s="25"/>
      <c r="D177" s="25"/>
      <c r="E177" s="25"/>
      <c r="F177" s="25"/>
      <c r="G177" s="25"/>
      <c r="H177" s="86">
        <v>16</v>
      </c>
      <c r="I177" s="87">
        <f>((Windgutachten_E101!$O19*1000)/Windgutachten_E101!$U$30)*$F$11</f>
        <v>574.4899567368567</v>
      </c>
      <c r="J177" s="88">
        <f>(Windgutachten_E101!$D19)*$F$11</f>
        <v>210450</v>
      </c>
      <c r="K177" s="87">
        <f t="shared" si="39"/>
        <v>0.27298168531093214</v>
      </c>
      <c r="L177" s="74">
        <f t="shared" si="46"/>
        <v>-27.17615345480489</v>
      </c>
      <c r="M177" s="87">
        <f t="shared" si="49"/>
        <v>-595.32638003819352</v>
      </c>
      <c r="N177" s="17">
        <f t="shared" si="50"/>
        <v>-218082.90155440415</v>
      </c>
      <c r="O177" s="17">
        <f t="shared" si="44"/>
        <v>156.12427222525065</v>
      </c>
      <c r="P177" s="88">
        <f t="shared" si="45"/>
        <v>57192.214945636893</v>
      </c>
      <c r="Q177" s="89" t="str">
        <f t="shared" si="51"/>
        <v>kap.</v>
      </c>
      <c r="R177" s="17">
        <f t="shared" si="47"/>
        <v>0.42619066949991746</v>
      </c>
      <c r="S177" s="17">
        <f t="shared" si="48"/>
        <v>0.42619066949991746</v>
      </c>
      <c r="T177" s="90" t="str">
        <f t="shared" si="52"/>
        <v xml:space="preserve">ind. </v>
      </c>
      <c r="U177" s="25"/>
      <c r="V177" s="25"/>
      <c r="W177" s="25"/>
      <c r="X177" s="25"/>
      <c r="Y177" s="25"/>
      <c r="Z177" s="25"/>
    </row>
    <row r="178" spans="1:26">
      <c r="A178" s="25"/>
      <c r="B178" s="25"/>
      <c r="C178" s="25"/>
      <c r="D178" s="25"/>
      <c r="E178" s="25"/>
      <c r="F178" s="25"/>
      <c r="G178" s="25"/>
      <c r="H178" s="86">
        <v>17</v>
      </c>
      <c r="I178" s="87">
        <f>((Windgutachten_E101!$O20*1000)/Windgutachten_E101!$U$30)*$F$11</f>
        <v>298.86871439706374</v>
      </c>
      <c r="J178" s="88">
        <f>(Windgutachten_E101!$D20)*$F$11</f>
        <v>210450</v>
      </c>
      <c r="K178" s="87">
        <f t="shared" si="39"/>
        <v>0.14201411945690842</v>
      </c>
      <c r="L178" s="74">
        <f t="shared" si="46"/>
        <v>-27.17615345480489</v>
      </c>
      <c r="M178" s="87">
        <f t="shared" si="49"/>
        <v>-309.70851232856347</v>
      </c>
      <c r="N178" s="17">
        <f t="shared" si="50"/>
        <v>-218082.90155440415</v>
      </c>
      <c r="O178" s="17">
        <f t="shared" si="44"/>
        <v>81.221020452948579</v>
      </c>
      <c r="P178" s="88">
        <f t="shared" si="45"/>
        <v>57192.214945636893</v>
      </c>
      <c r="Q178" s="89" t="str">
        <f t="shared" si="51"/>
        <v>kap.</v>
      </c>
      <c r="R178" s="17">
        <f t="shared" si="47"/>
        <v>0.11534531701017038</v>
      </c>
      <c r="S178" s="17">
        <f t="shared" si="48"/>
        <v>0.11534531701017038</v>
      </c>
      <c r="T178" s="90" t="str">
        <f t="shared" si="52"/>
        <v xml:space="preserve">ind. </v>
      </c>
      <c r="U178" s="25"/>
      <c r="V178" s="25"/>
      <c r="W178" s="25"/>
      <c r="X178" s="25"/>
      <c r="Y178" s="25"/>
      <c r="Z178" s="25"/>
    </row>
    <row r="179" spans="1:26">
      <c r="A179" s="25"/>
      <c r="B179" s="25"/>
      <c r="C179" s="25"/>
      <c r="D179" s="25"/>
      <c r="E179" s="25"/>
      <c r="F179" s="25"/>
      <c r="G179" s="25"/>
      <c r="H179" s="86">
        <v>18</v>
      </c>
      <c r="I179" s="87">
        <f>((Windgutachten_E101!$O21*1000)/Windgutachten_E101!$U$30)*$F$11</f>
        <v>148.38023574513375</v>
      </c>
      <c r="J179" s="88">
        <f>(Windgutachten_E101!$D21)*$F$11</f>
        <v>210450</v>
      </c>
      <c r="K179" s="87">
        <f t="shared" si="39"/>
        <v>7.0506170465732362E-2</v>
      </c>
      <c r="L179" s="74">
        <f t="shared" si="46"/>
        <v>-27.17615345480489</v>
      </c>
      <c r="M179" s="87">
        <f t="shared" si="49"/>
        <v>-153.76190232656347</v>
      </c>
      <c r="N179" s="17">
        <f t="shared" si="50"/>
        <v>-218082.90155440415</v>
      </c>
      <c r="O179" s="17">
        <f t="shared" ref="O179:O210" si="53">SQRT((($M179)^2)-(($I179)^2))</f>
        <v>40.324040562698777</v>
      </c>
      <c r="P179" s="88">
        <f t="shared" ref="P179:P210" si="54">SQRT((($N179)^2)-(($J179)^2))</f>
        <v>57192.214945636893</v>
      </c>
      <c r="Q179" s="89" t="str">
        <f t="shared" si="51"/>
        <v>kap.</v>
      </c>
      <c r="R179" s="17">
        <f t="shared" si="47"/>
        <v>2.843093677780744E-2</v>
      </c>
      <c r="S179" s="17">
        <f t="shared" si="48"/>
        <v>2.843093677780744E-2</v>
      </c>
      <c r="T179" s="90" t="str">
        <f t="shared" si="52"/>
        <v xml:space="preserve">ind. </v>
      </c>
      <c r="U179" s="25"/>
      <c r="V179" s="25"/>
      <c r="W179" s="25"/>
      <c r="X179" s="25"/>
      <c r="Y179" s="25"/>
      <c r="Z179" s="25"/>
    </row>
    <row r="180" spans="1:26">
      <c r="A180" s="25"/>
      <c r="B180" s="25"/>
      <c r="C180" s="25"/>
      <c r="D180" s="25"/>
      <c r="E180" s="25"/>
      <c r="F180" s="25"/>
      <c r="G180" s="25"/>
      <c r="H180" s="86">
        <v>19</v>
      </c>
      <c r="I180" s="87">
        <f>((Windgutachten_E101!$O22*1000)/Windgutachten_E101!$U$30)*$F$11</f>
        <v>70.328587730796912</v>
      </c>
      <c r="J180" s="88">
        <f>(Windgutachten_E101!$D22)*$F$11</f>
        <v>210450</v>
      </c>
      <c r="K180" s="87">
        <f t="shared" si="39"/>
        <v>3.3418193267187889E-2</v>
      </c>
      <c r="L180" s="74">
        <f t="shared" si="46"/>
        <v>-27.17615345480489</v>
      </c>
      <c r="M180" s="87">
        <f t="shared" si="49"/>
        <v>-72.879365524141875</v>
      </c>
      <c r="N180" s="17">
        <f t="shared" si="50"/>
        <v>-218082.90155440415</v>
      </c>
      <c r="O180" s="17">
        <f t="shared" si="53"/>
        <v>19.11260492431845</v>
      </c>
      <c r="P180" s="88">
        <f t="shared" si="54"/>
        <v>57192.214945636893</v>
      </c>
      <c r="Q180" s="89" t="str">
        <f t="shared" si="51"/>
        <v>kap.</v>
      </c>
      <c r="R180" s="17">
        <f t="shared" si="47"/>
        <v>6.387087252002808E-3</v>
      </c>
      <c r="S180" s="17">
        <f t="shared" si="48"/>
        <v>6.387087252002808E-3</v>
      </c>
      <c r="T180" s="90" t="str">
        <f t="shared" si="52"/>
        <v xml:space="preserve">ind. </v>
      </c>
      <c r="U180" s="25"/>
      <c r="V180" s="25"/>
      <c r="W180" s="25"/>
      <c r="X180" s="25"/>
      <c r="Y180" s="25"/>
      <c r="Z180" s="25"/>
    </row>
    <row r="181" spans="1:26">
      <c r="A181" s="25"/>
      <c r="B181" s="25"/>
      <c r="C181" s="25"/>
      <c r="D181" s="25"/>
      <c r="E181" s="25"/>
      <c r="F181" s="25"/>
      <c r="G181" s="25"/>
      <c r="H181" s="86">
        <v>20</v>
      </c>
      <c r="I181" s="87">
        <f>((Windgutachten_E101!$O23*1000)/Windgutachten_E101!$U$30)*$F$11</f>
        <v>31.833583861215651</v>
      </c>
      <c r="J181" s="88">
        <f>(Windgutachten_E101!$D23)*$F$11</f>
        <v>210450</v>
      </c>
      <c r="K181" s="87">
        <f t="shared" si="39"/>
        <v>1.5126435667006725E-2</v>
      </c>
      <c r="L181" s="74">
        <f t="shared" si="46"/>
        <v>-27.17615345480489</v>
      </c>
      <c r="M181" s="87">
        <f t="shared" si="49"/>
        <v>-32.988169804368553</v>
      </c>
      <c r="N181" s="17">
        <f t="shared" si="50"/>
        <v>-218082.90155440415</v>
      </c>
      <c r="O181" s="17">
        <f t="shared" si="53"/>
        <v>8.6511436002879751</v>
      </c>
      <c r="P181" s="88">
        <f t="shared" si="54"/>
        <v>57192.214945636893</v>
      </c>
      <c r="Q181" s="89" t="str">
        <f t="shared" si="51"/>
        <v>kap.</v>
      </c>
      <c r="R181" s="17">
        <f t="shared" si="47"/>
        <v>1.3086096711579307E-3</v>
      </c>
      <c r="S181" s="17">
        <f t="shared" si="48"/>
        <v>1.3086096711579307E-3</v>
      </c>
      <c r="T181" s="90" t="str">
        <f t="shared" si="52"/>
        <v xml:space="preserve">ind. </v>
      </c>
      <c r="U181" s="25"/>
      <c r="V181" s="25"/>
      <c r="W181" s="25"/>
      <c r="X181" s="25"/>
      <c r="Y181" s="25"/>
      <c r="Z181" s="25"/>
    </row>
    <row r="182" spans="1:26">
      <c r="A182" s="25"/>
      <c r="B182" s="25"/>
      <c r="C182" s="25"/>
      <c r="D182" s="25"/>
      <c r="E182" s="25"/>
      <c r="F182" s="25"/>
      <c r="G182" s="25"/>
      <c r="H182" s="86">
        <v>21</v>
      </c>
      <c r="I182" s="87">
        <f>((Windgutachten_E101!$O24*1000)/Windgutachten_E101!$U$30)*$F$11</f>
        <v>13.764306658271781</v>
      </c>
      <c r="J182" s="88">
        <f>(Windgutachten_E101!$D24)*$F$11</f>
        <v>210450</v>
      </c>
      <c r="K182" s="87">
        <f t="shared" si="39"/>
        <v>6.5404165636834309E-3</v>
      </c>
      <c r="L182" s="74">
        <f t="shared" si="46"/>
        <v>-27.17615345480489</v>
      </c>
      <c r="M182" s="87">
        <f t="shared" si="49"/>
        <v>-14.26353021582568</v>
      </c>
      <c r="N182" s="17">
        <f t="shared" si="50"/>
        <v>-218082.90155440415</v>
      </c>
      <c r="O182" s="17">
        <f t="shared" si="53"/>
        <v>3.740609099441865</v>
      </c>
      <c r="P182" s="88">
        <f t="shared" si="54"/>
        <v>57192.214945636893</v>
      </c>
      <c r="Q182" s="89" t="str">
        <f t="shared" si="51"/>
        <v>kap.</v>
      </c>
      <c r="R182" s="17">
        <f t="shared" si="47"/>
        <v>2.4465141712254524E-4</v>
      </c>
      <c r="S182" s="17">
        <f t="shared" si="48"/>
        <v>2.4465141712254524E-4</v>
      </c>
      <c r="T182" s="90" t="str">
        <f t="shared" si="52"/>
        <v xml:space="preserve">ind. </v>
      </c>
      <c r="U182" s="25"/>
      <c r="V182" s="25"/>
      <c r="W182" s="25"/>
      <c r="X182" s="25"/>
      <c r="Y182" s="25"/>
      <c r="Z182" s="25"/>
    </row>
    <row r="183" spans="1:26">
      <c r="A183" s="25"/>
      <c r="B183" s="25"/>
      <c r="C183" s="25"/>
      <c r="D183" s="25"/>
      <c r="E183" s="25"/>
      <c r="F183" s="25"/>
      <c r="G183" s="25"/>
      <c r="H183" s="86">
        <v>22</v>
      </c>
      <c r="I183" s="87">
        <f>((Windgutachten_E101!$O25*1000)/Windgutachten_E101!$U$30)*$F$11</f>
        <v>5.6864240928117002</v>
      </c>
      <c r="J183" s="88">
        <f>(Windgutachten_E101!$D25)*$F$11</f>
        <v>210450</v>
      </c>
      <c r="K183" s="87">
        <f t="shared" si="39"/>
        <v>2.7020309302977904E-3</v>
      </c>
      <c r="L183" s="74">
        <f t="shared" si="46"/>
        <v>-27.17615345480489</v>
      </c>
      <c r="M183" s="87">
        <f t="shared" si="49"/>
        <v>-5.8926674536908816</v>
      </c>
      <c r="N183" s="17">
        <f t="shared" si="50"/>
        <v>-218082.90155440415</v>
      </c>
      <c r="O183" s="17">
        <f t="shared" si="53"/>
        <v>1.5453513375535066</v>
      </c>
      <c r="P183" s="88">
        <f t="shared" si="54"/>
        <v>57192.214945636893</v>
      </c>
      <c r="Q183" s="89" t="str">
        <f t="shared" si="51"/>
        <v>kap.</v>
      </c>
      <c r="R183" s="17">
        <f t="shared" si="47"/>
        <v>4.1755871122466421E-5</v>
      </c>
      <c r="S183" s="17">
        <f t="shared" si="48"/>
        <v>4.1755871122466421E-5</v>
      </c>
      <c r="T183" s="90" t="str">
        <f t="shared" si="52"/>
        <v xml:space="preserve">ind. </v>
      </c>
      <c r="U183" s="25"/>
      <c r="V183" s="25"/>
      <c r="W183" s="25"/>
      <c r="X183" s="25"/>
      <c r="Y183" s="25"/>
      <c r="Z183" s="25"/>
    </row>
    <row r="184" spans="1:26">
      <c r="A184" s="25"/>
      <c r="B184" s="25"/>
      <c r="C184" s="25"/>
      <c r="D184" s="25"/>
      <c r="E184" s="25"/>
      <c r="F184" s="25"/>
      <c r="G184" s="25"/>
      <c r="H184" s="86">
        <v>23</v>
      </c>
      <c r="I184" s="87">
        <f>((Windgutachten_E101!$O26*1000)/Windgutachten_E101!$U$30)*$F$11</f>
        <v>2.2450585795617908</v>
      </c>
      <c r="J184" s="88">
        <f>(Windgutachten_E101!$D26)*$F$11</f>
        <v>210450.00000000003</v>
      </c>
      <c r="K184" s="87">
        <f t="shared" si="39"/>
        <v>1.0667895364988313E-3</v>
      </c>
      <c r="L184" s="74">
        <f t="shared" si="46"/>
        <v>-27.176153454804886</v>
      </c>
      <c r="M184" s="87">
        <f t="shared" si="49"/>
        <v>-2.3264855746754312</v>
      </c>
      <c r="N184" s="17">
        <f t="shared" si="50"/>
        <v>-218082.90155440418</v>
      </c>
      <c r="O184" s="17">
        <f t="shared" si="53"/>
        <v>0.61012056473197596</v>
      </c>
      <c r="P184" s="88">
        <f t="shared" si="54"/>
        <v>57192.214945636893</v>
      </c>
      <c r="Q184" s="89" t="str">
        <f t="shared" si="51"/>
        <v>kap.</v>
      </c>
      <c r="R184" s="17">
        <f t="shared" si="47"/>
        <v>6.5087023445883077E-6</v>
      </c>
      <c r="S184" s="17">
        <f t="shared" si="48"/>
        <v>6.5087023445883077E-6</v>
      </c>
      <c r="T184" s="90" t="str">
        <f t="shared" si="52"/>
        <v xml:space="preserve">ind. </v>
      </c>
      <c r="U184" s="25"/>
      <c r="V184" s="25"/>
      <c r="W184" s="25"/>
      <c r="X184" s="25"/>
      <c r="Y184" s="25"/>
      <c r="Z184" s="25"/>
    </row>
    <row r="185" spans="1:26">
      <c r="A185" s="25"/>
      <c r="B185" s="25"/>
      <c r="C185" s="25"/>
      <c r="D185" s="25"/>
      <c r="E185" s="25"/>
      <c r="F185" s="25"/>
      <c r="G185" s="25"/>
      <c r="H185" s="86">
        <v>24</v>
      </c>
      <c r="I185" s="87">
        <f>((Windgutachten_E101!$O27*1000)/Windgutachten_E101!$U$30)*$F$11</f>
        <v>0.84721931030438191</v>
      </c>
      <c r="J185" s="88">
        <f>(Windgutachten_E101!$D27)*$F$11</f>
        <v>210450</v>
      </c>
      <c r="K185" s="87">
        <f t="shared" si="39"/>
        <v>4.0257510587045949E-4</v>
      </c>
      <c r="L185" s="74">
        <f t="shared" si="46"/>
        <v>-27.17615345480489</v>
      </c>
      <c r="M185" s="87">
        <f t="shared" si="49"/>
        <v>-0.87794747181801236</v>
      </c>
      <c r="N185" s="17">
        <f t="shared" si="50"/>
        <v>-218082.90155440415</v>
      </c>
      <c r="O185" s="17">
        <f t="shared" si="53"/>
        <v>0.23024161986705838</v>
      </c>
      <c r="P185" s="88">
        <f t="shared" si="54"/>
        <v>57192.214945636893</v>
      </c>
      <c r="Q185" s="89" t="str">
        <f t="shared" si="51"/>
        <v>kap.</v>
      </c>
      <c r="R185" s="17">
        <f t="shared" si="47"/>
        <v>9.2689544493767073E-7</v>
      </c>
      <c r="S185" s="17">
        <f t="shared" si="48"/>
        <v>9.2689544493767083E-7</v>
      </c>
      <c r="T185" s="90" t="str">
        <f t="shared" si="52"/>
        <v xml:space="preserve">ind. </v>
      </c>
      <c r="U185" s="25"/>
      <c r="V185" s="25"/>
      <c r="W185" s="25"/>
      <c r="X185" s="25"/>
      <c r="Y185" s="25"/>
      <c r="Z185" s="25"/>
    </row>
    <row r="186" spans="1:26">
      <c r="A186" s="25"/>
      <c r="B186" s="25"/>
      <c r="C186" s="25"/>
      <c r="D186" s="25"/>
      <c r="E186" s="25"/>
      <c r="F186" s="25"/>
      <c r="G186" s="25"/>
      <c r="H186" s="86">
        <v>25</v>
      </c>
      <c r="I186" s="87">
        <f>((Windgutachten_E101!$O28*1000)/Windgutachten_E101!$U$30)*$F$11</f>
        <v>0.30564027624295598</v>
      </c>
      <c r="J186" s="88">
        <f>(Windgutachten_E101!$D28)*$F$11</f>
        <v>210450</v>
      </c>
      <c r="K186" s="17">
        <f t="shared" si="39"/>
        <v>1.4523177773483298E-4</v>
      </c>
      <c r="L186" s="74">
        <f t="shared" si="46"/>
        <v>-27.17615345480489</v>
      </c>
      <c r="M186" s="87">
        <f t="shared" si="49"/>
        <v>-0.31672567486316683</v>
      </c>
      <c r="N186" s="17">
        <f t="shared" si="50"/>
        <v>-218082.90155440415</v>
      </c>
      <c r="O186" s="17">
        <f t="shared" si="53"/>
        <v>8.3061270491475284E-2</v>
      </c>
      <c r="P186" s="88">
        <f t="shared" si="54"/>
        <v>57192.214945636893</v>
      </c>
      <c r="Q186" s="89" t="str">
        <f t="shared" si="51"/>
        <v>kap.</v>
      </c>
      <c r="R186" s="17">
        <f t="shared" si="47"/>
        <v>1.2063135974390777E-7</v>
      </c>
      <c r="S186" s="17">
        <f t="shared" si="48"/>
        <v>1.2063135974390777E-7</v>
      </c>
      <c r="T186" s="90" t="str">
        <f t="shared" si="52"/>
        <v xml:space="preserve">ind. </v>
      </c>
      <c r="U186" s="25"/>
      <c r="V186" s="25"/>
      <c r="W186" s="25"/>
      <c r="X186" s="25"/>
      <c r="Y186" s="25"/>
      <c r="Z186" s="25"/>
    </row>
    <row r="187" spans="1:26">
      <c r="A187" s="25"/>
      <c r="B187" s="25"/>
      <c r="C187" s="80" t="s">
        <v>26</v>
      </c>
      <c r="D187" s="81" t="s">
        <v>24</v>
      </c>
      <c r="E187" s="81" t="s">
        <v>0</v>
      </c>
      <c r="F187" s="81">
        <v>0.95</v>
      </c>
      <c r="G187" s="81" t="s">
        <v>46</v>
      </c>
      <c r="H187" s="94">
        <v>2</v>
      </c>
      <c r="I187" s="95">
        <f>((Windgutachten_E101!$O5*1000)/Windgutachten_E101!$U$30)*$F$11</f>
        <v>16.491055659300208</v>
      </c>
      <c r="J187" s="96">
        <f>(Windgutachten_E101!$D5)*$F$11</f>
        <v>206.99999999999997</v>
      </c>
      <c r="K187" s="97">
        <f t="shared" si="39"/>
        <v>7.9666935552174927</v>
      </c>
      <c r="L187" s="96">
        <f t="shared" si="46"/>
        <v>-32.868410517886318</v>
      </c>
      <c r="M187" s="95">
        <f>$I187/$F$10</f>
        <v>-17.359005957158114</v>
      </c>
      <c r="N187" s="97">
        <f>$J187/$F$10</f>
        <v>-217.89473684210523</v>
      </c>
      <c r="O187" s="97">
        <f t="shared" si="53"/>
        <v>5.4203478728319192</v>
      </c>
      <c r="P187" s="96">
        <f t="shared" si="54"/>
        <v>68.037609772024666</v>
      </c>
      <c r="Q187" s="98" t="str">
        <f>IF($G$10="ind.","ind.","kap.")</f>
        <v>kap.</v>
      </c>
      <c r="R187" s="97">
        <f t="shared" si="47"/>
        <v>0.43182250465526917</v>
      </c>
      <c r="S187" s="97">
        <f t="shared" si="48"/>
        <v>0.43182250465526917</v>
      </c>
      <c r="T187" s="99" t="str">
        <f>IF($G$10="ind.","kap.","ind.")</f>
        <v>ind.</v>
      </c>
      <c r="U187" s="25"/>
      <c r="V187" s="25"/>
      <c r="W187" s="25"/>
      <c r="X187" s="25"/>
      <c r="Y187" s="25"/>
      <c r="Z187" s="25"/>
    </row>
    <row r="188" spans="1:26">
      <c r="A188" s="25"/>
      <c r="B188" s="25"/>
      <c r="C188" s="25"/>
      <c r="D188" s="25"/>
      <c r="E188" s="25"/>
      <c r="F188" s="25"/>
      <c r="G188" s="25"/>
      <c r="H188" s="3">
        <v>3</v>
      </c>
      <c r="I188" s="4">
        <f>((Windgutachten_E101!$O6*1000)/Windgutachten_E101!$U$30)*$F$11</f>
        <v>273.79912880268859</v>
      </c>
      <c r="J188" s="5">
        <f>(Windgutachten_E101!$D6)*$F$11</f>
        <v>2553.0000000000018</v>
      </c>
      <c r="K188" s="4">
        <f t="shared" si="39"/>
        <v>10.724603556705381</v>
      </c>
      <c r="L188" s="6">
        <f t="shared" si="46"/>
        <v>-32.868410517886304</v>
      </c>
      <c r="M188" s="4">
        <f t="shared" ref="M188:M209" si="55">$I188/$F$10</f>
        <v>-288.20960926598798</v>
      </c>
      <c r="N188" s="7">
        <f t="shared" ref="N188:N210" si="56">$J188/$F$10</f>
        <v>-2687.3684210526335</v>
      </c>
      <c r="O188" s="7">
        <f t="shared" si="53"/>
        <v>89.993421649263993</v>
      </c>
      <c r="P188" s="5">
        <f t="shared" si="54"/>
        <v>839.130520521638</v>
      </c>
      <c r="Q188" s="8" t="str">
        <f t="shared" ref="Q188:Q210" si="57">IF($G$10="ind.","ind.","kap.")</f>
        <v>kap.</v>
      </c>
      <c r="R188" s="7">
        <f t="shared" si="47"/>
        <v>9.6514376989978388</v>
      </c>
      <c r="S188" s="7">
        <f t="shared" si="48"/>
        <v>0.65209553407143706</v>
      </c>
      <c r="T188" s="9" t="str">
        <f t="shared" ref="T188:T210" si="58">IF($G$10="ind.","kap.","ind.")</f>
        <v>ind.</v>
      </c>
      <c r="U188" s="25"/>
      <c r="V188" s="25"/>
      <c r="W188" s="25"/>
      <c r="X188" s="25"/>
      <c r="Y188" s="25"/>
      <c r="Z188" s="25"/>
    </row>
    <row r="189" spans="1:26">
      <c r="A189" s="25"/>
      <c r="B189" s="25"/>
      <c r="C189" s="25"/>
      <c r="D189" s="25"/>
      <c r="E189" s="25"/>
      <c r="F189" s="25"/>
      <c r="G189" s="25"/>
      <c r="H189" s="3">
        <v>4</v>
      </c>
      <c r="I189" s="4">
        <f>((Windgutachten_E101!$O7*1000)/Windgutachten_E101!$U$30)*$F$11</f>
        <v>1000.616507212379</v>
      </c>
      <c r="J189" s="5">
        <f>(Windgutachten_E101!$D7)*$F$11</f>
        <v>8142.0000000000027</v>
      </c>
      <c r="K189" s="4">
        <f t="shared" si="39"/>
        <v>12.28956653417316</v>
      </c>
      <c r="L189" s="6">
        <f t="shared" si="46"/>
        <v>-32.868410517886318</v>
      </c>
      <c r="M189" s="4">
        <f t="shared" si="55"/>
        <v>-1053.2805339077674</v>
      </c>
      <c r="N189" s="7">
        <f t="shared" si="56"/>
        <v>-8570.5263157894769</v>
      </c>
      <c r="O189" s="7">
        <f t="shared" si="53"/>
        <v>328.88674130030051</v>
      </c>
      <c r="P189" s="5">
        <f t="shared" si="54"/>
        <v>2676.1459843663047</v>
      </c>
      <c r="Q189" s="8" t="str">
        <f t="shared" si="57"/>
        <v>kap.</v>
      </c>
      <c r="R189" s="7">
        <f t="shared" si="47"/>
        <v>40.41875489417442</v>
      </c>
      <c r="S189" s="7">
        <f t="shared" si="48"/>
        <v>7.5300807641443415</v>
      </c>
      <c r="T189" s="9" t="str">
        <f t="shared" si="58"/>
        <v>ind.</v>
      </c>
      <c r="U189" s="25"/>
      <c r="V189" s="25"/>
      <c r="W189" s="25"/>
      <c r="X189" s="25"/>
      <c r="Y189" s="25"/>
      <c r="Z189" s="25"/>
    </row>
    <row r="190" spans="1:26">
      <c r="A190" s="25"/>
      <c r="B190" s="25"/>
      <c r="C190" s="25"/>
      <c r="D190" s="25"/>
      <c r="E190" s="25"/>
      <c r="F190" s="25"/>
      <c r="G190" s="25"/>
      <c r="H190" s="3">
        <v>5</v>
      </c>
      <c r="I190" s="4">
        <f>((Windgutachten_E101!$O8*1000)/Windgutachten_E101!$U$30)*$F$11</f>
        <v>2250.7984977846695</v>
      </c>
      <c r="J190" s="5">
        <f>(Windgutachten_E101!$D8)*$F$11</f>
        <v>17802</v>
      </c>
      <c r="K190" s="4">
        <f t="shared" si="39"/>
        <v>12.643514761176663</v>
      </c>
      <c r="L190" s="6">
        <f t="shared" si="46"/>
        <v>-32.868410517886318</v>
      </c>
      <c r="M190" s="4">
        <f t="shared" si="55"/>
        <v>-2369.2615766154418</v>
      </c>
      <c r="N190" s="7">
        <f t="shared" si="56"/>
        <v>-18738.947368421053</v>
      </c>
      <c r="O190" s="7">
        <f t="shared" si="53"/>
        <v>739.80169018228389</v>
      </c>
      <c r="P190" s="5">
        <f t="shared" si="54"/>
        <v>5851.2344403941224</v>
      </c>
      <c r="Q190" s="8" t="str">
        <f t="shared" si="57"/>
        <v>kap.</v>
      </c>
      <c r="R190" s="7">
        <f t="shared" si="47"/>
        <v>93.536935901631551</v>
      </c>
      <c r="S190" s="7">
        <f t="shared" si="48"/>
        <v>19.556766883403125</v>
      </c>
      <c r="T190" s="9" t="str">
        <f t="shared" si="58"/>
        <v>ind.</v>
      </c>
      <c r="U190" s="25"/>
      <c r="V190" s="25"/>
      <c r="W190" s="25"/>
      <c r="X190" s="25"/>
      <c r="Y190" s="25"/>
      <c r="Z190" s="25"/>
    </row>
    <row r="191" spans="1:26">
      <c r="A191" s="25"/>
      <c r="B191" s="25"/>
      <c r="C191" s="25"/>
      <c r="D191" s="25"/>
      <c r="E191" s="25"/>
      <c r="F191" s="25"/>
      <c r="G191" s="25"/>
      <c r="H191" s="3">
        <v>6</v>
      </c>
      <c r="I191" s="4">
        <f>((Windgutachten_E101!$O9*1000)/Windgutachten_E101!$U$30)*$F$11</f>
        <v>3952.3874762760156</v>
      </c>
      <c r="J191" s="5">
        <f>(Windgutachten_E101!$D9)*$F$11</f>
        <v>33050.999999999985</v>
      </c>
      <c r="K191" s="4">
        <f t="shared" si="39"/>
        <v>11.95845050460203</v>
      </c>
      <c r="L191" s="6">
        <f t="shared" si="46"/>
        <v>-32.868410517886318</v>
      </c>
      <c r="M191" s="4">
        <f t="shared" si="55"/>
        <v>-4160.4078697642271</v>
      </c>
      <c r="N191" s="7">
        <f t="shared" si="56"/>
        <v>-34790.526315789459</v>
      </c>
      <c r="O191" s="7">
        <f t="shared" si="53"/>
        <v>1299.0869409599272</v>
      </c>
      <c r="P191" s="5">
        <f t="shared" si="54"/>
        <v>10863.338360266604</v>
      </c>
      <c r="Q191" s="8" t="str">
        <f t="shared" si="57"/>
        <v>kap.</v>
      </c>
      <c r="R191" s="7">
        <f t="shared" si="47"/>
        <v>155.35066884644144</v>
      </c>
      <c r="S191" s="7">
        <f t="shared" si="48"/>
        <v>25.441974750448765</v>
      </c>
      <c r="T191" s="9" t="str">
        <f t="shared" si="58"/>
        <v>ind.</v>
      </c>
      <c r="U191" s="25"/>
      <c r="V191" s="25"/>
      <c r="W191" s="25"/>
      <c r="X191" s="25"/>
      <c r="Y191" s="25"/>
      <c r="Z191" s="25"/>
    </row>
    <row r="192" spans="1:26">
      <c r="A192" s="25"/>
      <c r="B192" s="25"/>
      <c r="C192" s="25"/>
      <c r="D192" s="25"/>
      <c r="E192" s="25"/>
      <c r="F192" s="25"/>
      <c r="G192" s="25"/>
      <c r="H192" s="3">
        <v>7</v>
      </c>
      <c r="I192" s="4">
        <f>((Windgutachten_E101!$O10*1000)/Windgutachten_E101!$U$30)*$F$11</f>
        <v>5740.2163115167314</v>
      </c>
      <c r="J192" s="5">
        <f>(Windgutachten_E101!$D10)*$F$11</f>
        <v>54510.000000000007</v>
      </c>
      <c r="K192" s="4">
        <f t="shared" si="39"/>
        <v>10.530574778053074</v>
      </c>
      <c r="L192" s="6">
        <f t="shared" si="46"/>
        <v>-32.868410517886296</v>
      </c>
      <c r="M192" s="4">
        <f t="shared" si="55"/>
        <v>-6042.3329594912966</v>
      </c>
      <c r="N192" s="7">
        <f t="shared" si="56"/>
        <v>-57378.947368421061</v>
      </c>
      <c r="O192" s="7">
        <f t="shared" si="53"/>
        <v>1886.7178618839921</v>
      </c>
      <c r="P192" s="5">
        <f t="shared" si="54"/>
        <v>17916.570573299825</v>
      </c>
      <c r="Q192" s="8" t="str">
        <f t="shared" si="57"/>
        <v>kap.</v>
      </c>
      <c r="R192" s="7">
        <f t="shared" si="47"/>
        <v>198.68223529657809</v>
      </c>
      <c r="S192" s="7">
        <f t="shared" si="48"/>
        <v>10.010449108178705</v>
      </c>
      <c r="T192" s="9" t="str">
        <f t="shared" si="58"/>
        <v>ind.</v>
      </c>
      <c r="U192" s="25"/>
      <c r="V192" s="25"/>
      <c r="W192" s="25"/>
      <c r="X192" s="25"/>
      <c r="Y192" s="25"/>
      <c r="Z192" s="25"/>
    </row>
    <row r="193" spans="1:26">
      <c r="A193" s="25"/>
      <c r="B193" s="25"/>
      <c r="C193" s="25"/>
      <c r="D193" s="25"/>
      <c r="E193" s="25"/>
      <c r="F193" s="25"/>
      <c r="G193" s="25"/>
      <c r="H193" s="86">
        <v>8</v>
      </c>
      <c r="I193" s="87">
        <f>((Windgutachten_E101!$O11*1000)/Windgutachten_E101!$U$30)*$F$11</f>
        <v>7202.9298556939948</v>
      </c>
      <c r="J193" s="88">
        <f>(Windgutachten_E101!$D11)*$F$11</f>
        <v>82800.000000000015</v>
      </c>
      <c r="K193" s="87">
        <f t="shared" si="39"/>
        <v>8.6991906469734221</v>
      </c>
      <c r="L193" s="74">
        <f t="shared" si="46"/>
        <v>-32.868410517886289</v>
      </c>
      <c r="M193" s="87">
        <f t="shared" si="55"/>
        <v>-7582.0314270463105</v>
      </c>
      <c r="N193" s="17">
        <f t="shared" si="56"/>
        <v>-87157.894736842121</v>
      </c>
      <c r="O193" s="17">
        <f t="shared" si="53"/>
        <v>2367.4885542848983</v>
      </c>
      <c r="P193" s="88">
        <f t="shared" si="54"/>
        <v>27215.043908809854</v>
      </c>
      <c r="Q193" s="89" t="str">
        <f t="shared" si="57"/>
        <v>kap.</v>
      </c>
      <c r="R193" s="17">
        <f t="shared" si="47"/>
        <v>205.95234288251828</v>
      </c>
      <c r="S193" s="17">
        <f t="shared" si="48"/>
        <v>205.95234288251828</v>
      </c>
      <c r="T193" s="90" t="str">
        <f t="shared" si="58"/>
        <v>ind.</v>
      </c>
      <c r="U193" s="25"/>
      <c r="V193" s="25"/>
      <c r="W193" s="25"/>
      <c r="X193" s="25"/>
      <c r="Y193" s="25"/>
      <c r="Z193" s="25"/>
    </row>
    <row r="194" spans="1:26">
      <c r="A194" s="25"/>
      <c r="B194" s="25"/>
      <c r="C194" s="25"/>
      <c r="D194" s="25"/>
      <c r="E194" s="25"/>
      <c r="F194" s="25"/>
      <c r="G194" s="25"/>
      <c r="H194" s="86">
        <v>9</v>
      </c>
      <c r="I194" s="87">
        <f>((Windgutachten_E101!$O12*1000)/Windgutachten_E101!$U$30)*$F$11</f>
        <v>7993.1092823114159</v>
      </c>
      <c r="J194" s="88">
        <f>(Windgutachten_E101!$D12)*$F$11</f>
        <v>117989.99999999997</v>
      </c>
      <c r="K194" s="87">
        <f t="shared" si="39"/>
        <v>6.7743955270034908</v>
      </c>
      <c r="L194" s="74">
        <f t="shared" si="46"/>
        <v>-32.868410517886318</v>
      </c>
      <c r="M194" s="87">
        <f t="shared" si="55"/>
        <v>-8413.7992445383334</v>
      </c>
      <c r="N194" s="17">
        <f t="shared" si="56"/>
        <v>-124199.99999999997</v>
      </c>
      <c r="O194" s="17">
        <f t="shared" si="53"/>
        <v>2627.2079720533966</v>
      </c>
      <c r="P194" s="88">
        <f t="shared" si="54"/>
        <v>38781.437570054055</v>
      </c>
      <c r="Q194" s="89" t="str">
        <f t="shared" si="57"/>
        <v>kap.</v>
      </c>
      <c r="R194" s="17">
        <f t="shared" si="47"/>
        <v>177.97745934386467</v>
      </c>
      <c r="S194" s="17">
        <f t="shared" si="48"/>
        <v>177.97745934386467</v>
      </c>
      <c r="T194" s="90" t="str">
        <f t="shared" si="58"/>
        <v>ind.</v>
      </c>
      <c r="U194" s="25"/>
      <c r="V194" s="25"/>
      <c r="W194" s="25"/>
      <c r="X194" s="25"/>
      <c r="Y194" s="25"/>
      <c r="Z194" s="25"/>
    </row>
    <row r="195" spans="1:26">
      <c r="A195" s="25"/>
      <c r="B195" s="25"/>
      <c r="C195" s="25"/>
      <c r="D195" s="25"/>
      <c r="E195" s="25"/>
      <c r="F195" s="25"/>
      <c r="G195" s="25"/>
      <c r="H195" s="86">
        <v>10</v>
      </c>
      <c r="I195" s="87">
        <f>((Windgutachten_E101!$O13*1000)/Windgutachten_E101!$U$30)*$F$11</f>
        <v>8056.314495554604</v>
      </c>
      <c r="J195" s="88">
        <f>(Windgutachten_E101!$D13)*$F$11</f>
        <v>161459.99999999994</v>
      </c>
      <c r="K195" s="87">
        <f t="shared" si="39"/>
        <v>4.989665858760441</v>
      </c>
      <c r="L195" s="74">
        <f t="shared" si="46"/>
        <v>-32.868410517886318</v>
      </c>
      <c r="M195" s="87">
        <f t="shared" si="55"/>
        <v>-8480.3310479522152</v>
      </c>
      <c r="N195" s="17">
        <f t="shared" si="56"/>
        <v>-169957.89473684205</v>
      </c>
      <c r="O195" s="17">
        <f t="shared" si="53"/>
        <v>2647.9825210108688</v>
      </c>
      <c r="P195" s="88">
        <f t="shared" si="54"/>
        <v>53069.335622179227</v>
      </c>
      <c r="Q195" s="89" t="str">
        <f t="shared" si="57"/>
        <v>kap.</v>
      </c>
      <c r="R195" s="17">
        <f t="shared" si="47"/>
        <v>132.1254797968233</v>
      </c>
      <c r="S195" s="17">
        <f t="shared" si="48"/>
        <v>132.1254797968233</v>
      </c>
      <c r="T195" s="90" t="str">
        <f t="shared" si="58"/>
        <v>ind.</v>
      </c>
      <c r="U195" s="25"/>
      <c r="V195" s="25"/>
      <c r="W195" s="25"/>
      <c r="X195" s="25"/>
      <c r="Y195" s="25"/>
      <c r="Z195" s="25"/>
    </row>
    <row r="196" spans="1:26">
      <c r="A196" s="25"/>
      <c r="B196" s="25"/>
      <c r="C196" s="25"/>
      <c r="D196" s="25"/>
      <c r="E196" s="25"/>
      <c r="F196" s="25"/>
      <c r="G196" s="25"/>
      <c r="H196" s="86">
        <v>11</v>
      </c>
      <c r="I196" s="87">
        <f>((Windgutachten_E101!$O14*1000)/Windgutachten_E101!$U$30)*$F$11</f>
        <v>6892.6857625054909</v>
      </c>
      <c r="J196" s="88">
        <f>(Windgutachten_E101!$D14)*$F$11</f>
        <v>197822.99999999991</v>
      </c>
      <c r="K196" s="87">
        <f t="shared" ref="K196:K210" si="59">(($I196/$J196)*100)</f>
        <v>3.4842691509609574</v>
      </c>
      <c r="L196" s="74">
        <f t="shared" si="46"/>
        <v>-32.868410517886367</v>
      </c>
      <c r="M196" s="87">
        <f t="shared" si="55"/>
        <v>-7255.4586973742016</v>
      </c>
      <c r="N196" s="17">
        <f t="shared" si="56"/>
        <v>-208234.73684210519</v>
      </c>
      <c r="O196" s="17">
        <f t="shared" si="53"/>
        <v>2265.5162521282095</v>
      </c>
      <c r="P196" s="88">
        <f t="shared" si="54"/>
        <v>65021.275738798329</v>
      </c>
      <c r="Q196" s="89" t="str">
        <f t="shared" si="57"/>
        <v>kap.</v>
      </c>
      <c r="R196" s="17">
        <f t="shared" si="47"/>
        <v>78.936683882910003</v>
      </c>
      <c r="S196" s="17">
        <f t="shared" si="48"/>
        <v>78.936683882910003</v>
      </c>
      <c r="T196" s="90" t="str">
        <f t="shared" si="58"/>
        <v>ind.</v>
      </c>
      <c r="U196" s="25"/>
      <c r="V196" s="25"/>
      <c r="W196" s="25"/>
      <c r="X196" s="25"/>
      <c r="Y196" s="25"/>
      <c r="Z196" s="25"/>
    </row>
    <row r="197" spans="1:26">
      <c r="A197" s="25"/>
      <c r="B197" s="25"/>
      <c r="C197" s="25"/>
      <c r="D197" s="25"/>
      <c r="E197" s="25"/>
      <c r="F197" s="25"/>
      <c r="G197" s="25"/>
      <c r="H197" s="86">
        <v>12</v>
      </c>
      <c r="I197" s="87">
        <f>((Windgutachten_E101!$O15*1000)/Windgutachten_E101!$U$30)*$F$11</f>
        <v>4837.4496992443119</v>
      </c>
      <c r="J197" s="88">
        <f>(Windgutachten_E101!$D15)*$F$11</f>
        <v>209346.00000000015</v>
      </c>
      <c r="K197" s="87">
        <f t="shared" si="59"/>
        <v>2.3107437922120835</v>
      </c>
      <c r="L197" s="74">
        <f t="shared" si="46"/>
        <v>-32.868410517886346</v>
      </c>
      <c r="M197" s="87">
        <f t="shared" si="55"/>
        <v>-5092.0523149940127</v>
      </c>
      <c r="N197" s="17">
        <f t="shared" si="56"/>
        <v>-220364.21052631596</v>
      </c>
      <c r="O197" s="17">
        <f t="shared" si="53"/>
        <v>1589.9928257438778</v>
      </c>
      <c r="P197" s="88">
        <f t="shared" si="54"/>
        <v>68808.702682774398</v>
      </c>
      <c r="Q197" s="89" t="str">
        <f t="shared" si="57"/>
        <v>kap.</v>
      </c>
      <c r="R197" s="17">
        <f t="shared" si="47"/>
        <v>36.740660517494128</v>
      </c>
      <c r="S197" s="17">
        <f t="shared" si="48"/>
        <v>36.740660517494128</v>
      </c>
      <c r="T197" s="90" t="str">
        <f t="shared" si="58"/>
        <v>ind.</v>
      </c>
      <c r="U197" s="25"/>
      <c r="V197" s="25"/>
      <c r="W197" s="25"/>
      <c r="X197" s="25"/>
      <c r="Y197" s="25"/>
      <c r="Z197" s="25"/>
    </row>
    <row r="198" spans="1:26">
      <c r="A198" s="25"/>
      <c r="B198" s="25"/>
      <c r="C198" s="25"/>
      <c r="D198" s="25"/>
      <c r="E198" s="25"/>
      <c r="F198" s="25"/>
      <c r="G198" s="25"/>
      <c r="H198" s="86">
        <v>13</v>
      </c>
      <c r="I198" s="87">
        <f>((Windgutachten_E101!$O16*1000)/Windgutachten_E101!$U$30)*$F$11</f>
        <v>3067.0313518632643</v>
      </c>
      <c r="J198" s="88">
        <f>(Windgutachten_E101!$D16)*$F$11</f>
        <v>210449.99999999991</v>
      </c>
      <c r="K198" s="87">
        <f t="shared" si="59"/>
        <v>1.4573681881032385</v>
      </c>
      <c r="L198" s="74">
        <f t="shared" si="46"/>
        <v>-32.868410517886311</v>
      </c>
      <c r="M198" s="87">
        <f t="shared" si="55"/>
        <v>-3228.4540545929099</v>
      </c>
      <c r="N198" s="17">
        <f t="shared" si="56"/>
        <v>-221526.31578947359</v>
      </c>
      <c r="O198" s="17">
        <f t="shared" si="53"/>
        <v>1008.0844554426963</v>
      </c>
      <c r="P198" s="88">
        <f t="shared" si="54"/>
        <v>69171.569934891711</v>
      </c>
      <c r="Q198" s="89" t="str">
        <f t="shared" si="57"/>
        <v>kap.</v>
      </c>
      <c r="R198" s="17">
        <f t="shared" si="47"/>
        <v>14.691502162835627</v>
      </c>
      <c r="S198" s="17">
        <f t="shared" si="48"/>
        <v>14.691502162835629</v>
      </c>
      <c r="T198" s="90" t="str">
        <f t="shared" si="58"/>
        <v>ind.</v>
      </c>
      <c r="U198" s="25"/>
      <c r="V198" s="25"/>
      <c r="W198" s="25"/>
      <c r="X198" s="25"/>
      <c r="Y198" s="25"/>
      <c r="Z198" s="25"/>
    </row>
    <row r="199" spans="1:26">
      <c r="A199" s="25"/>
      <c r="B199" s="25"/>
      <c r="C199" s="25"/>
      <c r="D199" s="25"/>
      <c r="E199" s="25"/>
      <c r="F199" s="25"/>
      <c r="G199" s="25"/>
      <c r="H199" s="86">
        <v>14</v>
      </c>
      <c r="I199" s="87">
        <f>((Windgutachten_E101!$O17*1000)/Windgutachten_E101!$U$30)*$F$11</f>
        <v>1841.4586512046612</v>
      </c>
      <c r="J199" s="88">
        <f>(Windgutachten_E101!$D17)*$F$11</f>
        <v>210449.99999999991</v>
      </c>
      <c r="K199" s="87">
        <f t="shared" si="59"/>
        <v>0.87501005046550817</v>
      </c>
      <c r="L199" s="74">
        <f t="shared" si="46"/>
        <v>-32.868410517886311</v>
      </c>
      <c r="M199" s="87">
        <f t="shared" si="55"/>
        <v>-1938.3775275838541</v>
      </c>
      <c r="N199" s="17">
        <f t="shared" si="56"/>
        <v>-221526.31578947359</v>
      </c>
      <c r="O199" s="17">
        <f t="shared" si="53"/>
        <v>605.25818899508045</v>
      </c>
      <c r="P199" s="88">
        <f t="shared" si="54"/>
        <v>69171.569934891711</v>
      </c>
      <c r="Q199" s="89" t="str">
        <f t="shared" si="57"/>
        <v>kap.</v>
      </c>
      <c r="R199" s="17">
        <f t="shared" si="47"/>
        <v>5.2960699849724762</v>
      </c>
      <c r="S199" s="17">
        <f t="shared" si="48"/>
        <v>5.2960699849724762</v>
      </c>
      <c r="T199" s="90" t="str">
        <f t="shared" si="58"/>
        <v>ind.</v>
      </c>
      <c r="U199" s="25"/>
      <c r="V199" s="25"/>
      <c r="W199" s="25"/>
      <c r="X199" s="25"/>
      <c r="Y199" s="25"/>
      <c r="Z199" s="25"/>
    </row>
    <row r="200" spans="1:26">
      <c r="A200" s="25"/>
      <c r="B200" s="25"/>
      <c r="C200" s="25"/>
      <c r="D200" s="25"/>
      <c r="E200" s="25"/>
      <c r="F200" s="25"/>
      <c r="G200" s="25"/>
      <c r="H200" s="86">
        <v>15</v>
      </c>
      <c r="I200" s="87">
        <f>((Windgutachten_E101!$O18*1000)/Windgutachten_E101!$U$30)*$F$11</f>
        <v>1053.3865936753582</v>
      </c>
      <c r="J200" s="88">
        <f>(Windgutachten_E101!$D18)*$F$11</f>
        <v>210449.99999999991</v>
      </c>
      <c r="K200" s="87">
        <f t="shared" si="59"/>
        <v>0.50054007777398835</v>
      </c>
      <c r="L200" s="74">
        <f t="shared" si="46"/>
        <v>-32.868410517886311</v>
      </c>
      <c r="M200" s="87">
        <f t="shared" si="55"/>
        <v>-1108.8279933424824</v>
      </c>
      <c r="N200" s="17">
        <f t="shared" si="56"/>
        <v>-221526.31578947359</v>
      </c>
      <c r="O200" s="17">
        <f t="shared" si="53"/>
        <v>346.23142994959591</v>
      </c>
      <c r="P200" s="88">
        <f t="shared" si="54"/>
        <v>69171.569934891711</v>
      </c>
      <c r="Q200" s="89" t="str">
        <f t="shared" si="57"/>
        <v>kap.</v>
      </c>
      <c r="R200" s="17">
        <f t="shared" si="47"/>
        <v>1.7330270687477003</v>
      </c>
      <c r="S200" s="17">
        <f t="shared" si="48"/>
        <v>1.7330270687477003</v>
      </c>
      <c r="T200" s="90" t="str">
        <f t="shared" si="58"/>
        <v>ind.</v>
      </c>
      <c r="U200" s="25"/>
      <c r="V200" s="25"/>
      <c r="W200" s="25"/>
      <c r="X200" s="25"/>
      <c r="Y200" s="25"/>
      <c r="Z200" s="25"/>
    </row>
    <row r="201" spans="1:26">
      <c r="A201" s="25"/>
      <c r="B201" s="25"/>
      <c r="C201" s="25"/>
      <c r="D201" s="25"/>
      <c r="E201" s="25"/>
      <c r="F201" s="25"/>
      <c r="G201" s="25"/>
      <c r="H201" s="86">
        <v>16</v>
      </c>
      <c r="I201" s="87">
        <f>((Windgutachten_E101!$O19*1000)/Windgutachten_E101!$U$30)*$F$11</f>
        <v>574.4899567368567</v>
      </c>
      <c r="J201" s="88">
        <f>(Windgutachten_E101!$D19)*$F$11</f>
        <v>210450</v>
      </c>
      <c r="K201" s="87">
        <f t="shared" si="59"/>
        <v>0.27298168531093214</v>
      </c>
      <c r="L201" s="74">
        <f t="shared" si="46"/>
        <v>-32.868410517886346</v>
      </c>
      <c r="M201" s="87">
        <f t="shared" si="55"/>
        <v>-604.72627024932285</v>
      </c>
      <c r="N201" s="17">
        <f t="shared" si="56"/>
        <v>-221526.31578947371</v>
      </c>
      <c r="O201" s="17">
        <f t="shared" si="53"/>
        <v>188.82571736429759</v>
      </c>
      <c r="P201" s="88">
        <f t="shared" si="54"/>
        <v>69171.569934891813</v>
      </c>
      <c r="Q201" s="89" t="str">
        <f t="shared" si="57"/>
        <v>kap.</v>
      </c>
      <c r="R201" s="17">
        <f t="shared" si="47"/>
        <v>0.5154596255615167</v>
      </c>
      <c r="S201" s="17">
        <f t="shared" si="48"/>
        <v>0.5154596255615167</v>
      </c>
      <c r="T201" s="90" t="str">
        <f t="shared" si="58"/>
        <v>ind.</v>
      </c>
      <c r="U201" s="25"/>
      <c r="V201" s="25"/>
      <c r="W201" s="25"/>
      <c r="X201" s="25"/>
      <c r="Y201" s="25"/>
      <c r="Z201" s="25"/>
    </row>
    <row r="202" spans="1:26">
      <c r="A202" s="25"/>
      <c r="B202" s="25"/>
      <c r="C202" s="25"/>
      <c r="D202" s="25"/>
      <c r="E202" s="25"/>
      <c r="F202" s="25"/>
      <c r="G202" s="25"/>
      <c r="H202" s="86">
        <v>17</v>
      </c>
      <c r="I202" s="87">
        <f>((Windgutachten_E101!$O20*1000)/Windgutachten_E101!$U$30)*$F$11</f>
        <v>298.86871439706374</v>
      </c>
      <c r="J202" s="88">
        <f>(Windgutachten_E101!$D20)*$F$11</f>
        <v>210450</v>
      </c>
      <c r="K202" s="87">
        <f t="shared" si="59"/>
        <v>0.14201411945690842</v>
      </c>
      <c r="L202" s="74">
        <f t="shared" si="46"/>
        <v>-32.868410517886346</v>
      </c>
      <c r="M202" s="87">
        <f t="shared" si="55"/>
        <v>-314.59864673375131</v>
      </c>
      <c r="N202" s="17">
        <f t="shared" si="56"/>
        <v>-221526.31578947371</v>
      </c>
      <c r="O202" s="17">
        <f t="shared" si="53"/>
        <v>98.233395957556098</v>
      </c>
      <c r="P202" s="88">
        <f t="shared" si="54"/>
        <v>69171.569934891813</v>
      </c>
      <c r="Q202" s="89" t="str">
        <f t="shared" si="57"/>
        <v>kap.</v>
      </c>
      <c r="R202" s="17">
        <f t="shared" si="47"/>
        <v>0.13950529228174141</v>
      </c>
      <c r="S202" s="17">
        <f t="shared" si="48"/>
        <v>0.13950529228174141</v>
      </c>
      <c r="T202" s="90" t="str">
        <f t="shared" si="58"/>
        <v>ind.</v>
      </c>
      <c r="U202" s="25"/>
      <c r="V202" s="25"/>
      <c r="W202" s="25"/>
      <c r="X202" s="25"/>
      <c r="Y202" s="25"/>
      <c r="Z202" s="25"/>
    </row>
    <row r="203" spans="1:26">
      <c r="A203" s="25"/>
      <c r="B203" s="25"/>
      <c r="C203" s="25"/>
      <c r="D203" s="25"/>
      <c r="E203" s="25"/>
      <c r="F203" s="25"/>
      <c r="G203" s="25"/>
      <c r="H203" s="86">
        <v>18</v>
      </c>
      <c r="I203" s="87">
        <f>((Windgutachten_E101!$O21*1000)/Windgutachten_E101!$U$30)*$F$11</f>
        <v>148.38023574513375</v>
      </c>
      <c r="J203" s="88">
        <f>(Windgutachten_E101!$D21)*$F$11</f>
        <v>210450</v>
      </c>
      <c r="K203" s="87">
        <f t="shared" si="59"/>
        <v>7.0506170465732362E-2</v>
      </c>
      <c r="L203" s="74">
        <f t="shared" si="46"/>
        <v>-32.868410517886346</v>
      </c>
      <c r="M203" s="87">
        <f t="shared" si="55"/>
        <v>-156.1897218369829</v>
      </c>
      <c r="N203" s="17">
        <f t="shared" si="56"/>
        <v>-221526.31578947371</v>
      </c>
      <c r="O203" s="17">
        <f t="shared" si="53"/>
        <v>48.770225012118061</v>
      </c>
      <c r="P203" s="88">
        <f t="shared" si="54"/>
        <v>69171.569934891813</v>
      </c>
      <c r="Q203" s="89" t="str">
        <f t="shared" si="57"/>
        <v>kap.</v>
      </c>
      <c r="R203" s="17">
        <f t="shared" si="47"/>
        <v>3.4386017983565172E-2</v>
      </c>
      <c r="S203" s="17">
        <f t="shared" si="48"/>
        <v>3.4386017983565172E-2</v>
      </c>
      <c r="T203" s="90" t="str">
        <f t="shared" si="58"/>
        <v>ind.</v>
      </c>
      <c r="U203" s="25"/>
      <c r="V203" s="25"/>
      <c r="W203" s="25"/>
      <c r="X203" s="25"/>
      <c r="Y203" s="25"/>
      <c r="Z203" s="25"/>
    </row>
    <row r="204" spans="1:26">
      <c r="A204" s="25"/>
      <c r="B204" s="25"/>
      <c r="C204" s="25"/>
      <c r="D204" s="25"/>
      <c r="E204" s="25"/>
      <c r="F204" s="25"/>
      <c r="G204" s="25"/>
      <c r="H204" s="86">
        <v>19</v>
      </c>
      <c r="I204" s="87">
        <f>((Windgutachten_E101!$O22*1000)/Windgutachten_E101!$U$30)*$F$11</f>
        <v>70.328587730796912</v>
      </c>
      <c r="J204" s="88">
        <f>(Windgutachten_E101!$D22)*$F$11</f>
        <v>210450</v>
      </c>
      <c r="K204" s="87">
        <f t="shared" si="59"/>
        <v>3.3418193267187889E-2</v>
      </c>
      <c r="L204" s="74">
        <f t="shared" si="46"/>
        <v>-32.868410517886346</v>
      </c>
      <c r="M204" s="87">
        <f t="shared" si="55"/>
        <v>-74.030092348207276</v>
      </c>
      <c r="N204" s="17">
        <f t="shared" si="56"/>
        <v>-221526.31578947371</v>
      </c>
      <c r="O204" s="17">
        <f t="shared" si="53"/>
        <v>23.115888926790159</v>
      </c>
      <c r="P204" s="88">
        <f t="shared" si="54"/>
        <v>69171.569934891813</v>
      </c>
      <c r="Q204" s="89" t="str">
        <f t="shared" si="57"/>
        <v>kap.</v>
      </c>
      <c r="R204" s="17">
        <f t="shared" si="47"/>
        <v>7.7249124369832131E-3</v>
      </c>
      <c r="S204" s="17">
        <f t="shared" si="48"/>
        <v>7.7249124369832131E-3</v>
      </c>
      <c r="T204" s="90" t="str">
        <f t="shared" si="58"/>
        <v>ind.</v>
      </c>
      <c r="U204" s="25"/>
      <c r="V204" s="25"/>
      <c r="W204" s="25"/>
      <c r="X204" s="25"/>
      <c r="Y204" s="25"/>
      <c r="Z204" s="25"/>
    </row>
    <row r="205" spans="1:26">
      <c r="A205" s="25"/>
      <c r="B205" s="25"/>
      <c r="C205" s="25"/>
      <c r="D205" s="25"/>
      <c r="E205" s="25"/>
      <c r="F205" s="25"/>
      <c r="G205" s="25"/>
      <c r="H205" s="86">
        <v>20</v>
      </c>
      <c r="I205" s="87">
        <f>((Windgutachten_E101!$O23*1000)/Windgutachten_E101!$U$30)*$F$11</f>
        <v>31.833583861215651</v>
      </c>
      <c r="J205" s="88">
        <f>(Windgutachten_E101!$D23)*$F$11</f>
        <v>210450</v>
      </c>
      <c r="K205" s="87">
        <f t="shared" si="59"/>
        <v>1.5126435667006725E-2</v>
      </c>
      <c r="L205" s="74">
        <f t="shared" si="46"/>
        <v>-32.868410517886346</v>
      </c>
      <c r="M205" s="87">
        <f t="shared" si="55"/>
        <v>-33.509035643384898</v>
      </c>
      <c r="N205" s="17">
        <f t="shared" si="56"/>
        <v>-221526.31578947371</v>
      </c>
      <c r="O205" s="17">
        <f t="shared" si="53"/>
        <v>10.463193026059971</v>
      </c>
      <c r="P205" s="88">
        <f t="shared" si="54"/>
        <v>69171.569934891813</v>
      </c>
      <c r="Q205" s="89" t="str">
        <f t="shared" si="57"/>
        <v>kap.</v>
      </c>
      <c r="R205" s="17">
        <f t="shared" si="47"/>
        <v>1.5827081618016948E-3</v>
      </c>
      <c r="S205" s="17">
        <f t="shared" si="48"/>
        <v>1.5827081618016948E-3</v>
      </c>
      <c r="T205" s="90" t="str">
        <f t="shared" si="58"/>
        <v>ind.</v>
      </c>
      <c r="U205" s="25"/>
      <c r="V205" s="25"/>
      <c r="W205" s="25"/>
      <c r="X205" s="25"/>
      <c r="Y205" s="25"/>
      <c r="Z205" s="25"/>
    </row>
    <row r="206" spans="1:26">
      <c r="A206" s="25"/>
      <c r="B206" s="25"/>
      <c r="C206" s="25"/>
      <c r="D206" s="25"/>
      <c r="E206" s="25"/>
      <c r="F206" s="25"/>
      <c r="G206" s="25"/>
      <c r="H206" s="86">
        <v>21</v>
      </c>
      <c r="I206" s="87">
        <f>((Windgutachten_E101!$O24*1000)/Windgutachten_E101!$U$30)*$F$11</f>
        <v>13.764306658271781</v>
      </c>
      <c r="J206" s="88">
        <f>(Windgutachten_E101!$D24)*$F$11</f>
        <v>210450</v>
      </c>
      <c r="K206" s="87">
        <f t="shared" si="59"/>
        <v>6.5404165636834309E-3</v>
      </c>
      <c r="L206" s="74">
        <f t="shared" si="46"/>
        <v>-32.868410517886346</v>
      </c>
      <c r="M206" s="87">
        <f t="shared" si="55"/>
        <v>-14.488743850812401</v>
      </c>
      <c r="N206" s="17">
        <f t="shared" si="56"/>
        <v>-221526.31578947371</v>
      </c>
      <c r="O206" s="17">
        <f t="shared" si="53"/>
        <v>4.5241088173815278</v>
      </c>
      <c r="P206" s="88">
        <f t="shared" si="54"/>
        <v>69171.569934891813</v>
      </c>
      <c r="Q206" s="89" t="str">
        <f t="shared" si="57"/>
        <v>kap.</v>
      </c>
      <c r="R206" s="17">
        <f t="shared" si="47"/>
        <v>2.9589556245108371E-4</v>
      </c>
      <c r="S206" s="17">
        <f t="shared" si="48"/>
        <v>2.9589556245108371E-4</v>
      </c>
      <c r="T206" s="90" t="str">
        <f t="shared" si="58"/>
        <v>ind.</v>
      </c>
      <c r="U206" s="25"/>
      <c r="V206" s="25"/>
      <c r="W206" s="25"/>
      <c r="X206" s="25"/>
      <c r="Y206" s="25"/>
      <c r="Z206" s="25"/>
    </row>
    <row r="207" spans="1:26">
      <c r="A207" s="25"/>
      <c r="B207" s="25"/>
      <c r="C207" s="25"/>
      <c r="D207" s="25"/>
      <c r="E207" s="25"/>
      <c r="F207" s="25"/>
      <c r="G207" s="25"/>
      <c r="H207" s="86">
        <v>22</v>
      </c>
      <c r="I207" s="87">
        <f>((Windgutachten_E101!$O25*1000)/Windgutachten_E101!$U$30)*$F$11</f>
        <v>5.6864240928117002</v>
      </c>
      <c r="J207" s="88">
        <f>(Windgutachten_E101!$D25)*$F$11</f>
        <v>210450</v>
      </c>
      <c r="K207" s="87">
        <f t="shared" si="59"/>
        <v>2.7020309302977904E-3</v>
      </c>
      <c r="L207" s="74">
        <f t="shared" si="46"/>
        <v>-32.868410517886346</v>
      </c>
      <c r="M207" s="87">
        <f t="shared" si="55"/>
        <v>-5.9857095713807373</v>
      </c>
      <c r="N207" s="17">
        <f t="shared" si="56"/>
        <v>-221526.31578947371</v>
      </c>
      <c r="O207" s="17">
        <f t="shared" si="53"/>
        <v>1.8690372146133438</v>
      </c>
      <c r="P207" s="88">
        <f t="shared" si="54"/>
        <v>69171.569934891813</v>
      </c>
      <c r="Q207" s="89" t="str">
        <f t="shared" si="57"/>
        <v>kap.</v>
      </c>
      <c r="R207" s="17">
        <f t="shared" si="47"/>
        <v>5.0501963637628843E-5</v>
      </c>
      <c r="S207" s="17">
        <f t="shared" si="48"/>
        <v>5.0501963637628843E-5</v>
      </c>
      <c r="T207" s="90" t="str">
        <f t="shared" si="58"/>
        <v>ind.</v>
      </c>
      <c r="U207" s="25"/>
      <c r="V207" s="25"/>
      <c r="W207" s="25"/>
      <c r="X207" s="25"/>
      <c r="Y207" s="25"/>
      <c r="Z207" s="25"/>
    </row>
    <row r="208" spans="1:26">
      <c r="A208" s="25"/>
      <c r="B208" s="25"/>
      <c r="C208" s="25"/>
      <c r="D208" s="25"/>
      <c r="E208" s="25"/>
      <c r="F208" s="25"/>
      <c r="G208" s="25"/>
      <c r="H208" s="86">
        <v>23</v>
      </c>
      <c r="I208" s="87">
        <f>((Windgutachten_E101!$O26*1000)/Windgutachten_E101!$U$30)*$F$11</f>
        <v>2.2450585795617908</v>
      </c>
      <c r="J208" s="88">
        <f>(Windgutachten_E101!$D26)*$F$11</f>
        <v>210450.00000000003</v>
      </c>
      <c r="K208" s="87">
        <f t="shared" si="59"/>
        <v>1.0667895364988313E-3</v>
      </c>
      <c r="L208" s="74">
        <f t="shared" si="46"/>
        <v>-32.868410517886346</v>
      </c>
      <c r="M208" s="87">
        <f t="shared" si="55"/>
        <v>-2.3632195574334642</v>
      </c>
      <c r="N208" s="17">
        <f t="shared" si="56"/>
        <v>-221526.31578947374</v>
      </c>
      <c r="O208" s="17">
        <f t="shared" si="53"/>
        <v>0.73791507029739756</v>
      </c>
      <c r="P208" s="88">
        <f t="shared" si="54"/>
        <v>69171.569934891813</v>
      </c>
      <c r="Q208" s="89" t="str">
        <f t="shared" si="57"/>
        <v>kap.</v>
      </c>
      <c r="R208" s="17">
        <f t="shared" si="47"/>
        <v>7.8720007581806346E-6</v>
      </c>
      <c r="S208" s="17">
        <f t="shared" si="48"/>
        <v>7.8720007581806346E-6</v>
      </c>
      <c r="T208" s="90" t="str">
        <f t="shared" si="58"/>
        <v>ind.</v>
      </c>
      <c r="U208" s="25"/>
      <c r="V208" s="25"/>
      <c r="W208" s="25"/>
      <c r="X208" s="25"/>
      <c r="Y208" s="25"/>
      <c r="Z208" s="25"/>
    </row>
    <row r="209" spans="1:26">
      <c r="A209" s="25"/>
      <c r="B209" s="25"/>
      <c r="C209" s="25"/>
      <c r="D209" s="25"/>
      <c r="E209" s="25"/>
      <c r="F209" s="25"/>
      <c r="G209" s="25"/>
      <c r="H209" s="86">
        <v>24</v>
      </c>
      <c r="I209" s="87">
        <f>((Windgutachten_E101!$O27*1000)/Windgutachten_E101!$U$30)*$F$11</f>
        <v>0.84721931030438191</v>
      </c>
      <c r="J209" s="88">
        <f>(Windgutachten_E101!$D27)*$F$11</f>
        <v>210450</v>
      </c>
      <c r="K209" s="87">
        <f t="shared" si="59"/>
        <v>4.0257510587045949E-4</v>
      </c>
      <c r="L209" s="74">
        <f t="shared" si="46"/>
        <v>-32.868410517886346</v>
      </c>
      <c r="M209" s="87">
        <f t="shared" si="55"/>
        <v>-0.89180980032040202</v>
      </c>
      <c r="N209" s="17">
        <f t="shared" si="56"/>
        <v>-221526.31578947371</v>
      </c>
      <c r="O209" s="17">
        <f t="shared" si="53"/>
        <v>0.27846752089764931</v>
      </c>
      <c r="P209" s="88">
        <f t="shared" si="54"/>
        <v>69171.569934891813</v>
      </c>
      <c r="Q209" s="89" t="str">
        <f t="shared" si="57"/>
        <v>kap.</v>
      </c>
      <c r="R209" s="17">
        <f t="shared" si="47"/>
        <v>1.1210409170685542E-6</v>
      </c>
      <c r="S209" s="17">
        <f t="shared" si="48"/>
        <v>1.1210409170685542E-6</v>
      </c>
      <c r="T209" s="90" t="str">
        <f t="shared" si="58"/>
        <v>ind.</v>
      </c>
      <c r="U209" s="25"/>
      <c r="V209" s="25"/>
      <c r="W209" s="25"/>
      <c r="X209" s="25"/>
      <c r="Y209" s="25"/>
      <c r="Z209" s="25"/>
    </row>
    <row r="210" spans="1:26">
      <c r="A210" s="25"/>
      <c r="B210" s="25"/>
      <c r="C210" s="25"/>
      <c r="D210" s="25"/>
      <c r="E210" s="25"/>
      <c r="F210" s="25"/>
      <c r="G210" s="25"/>
      <c r="H210" s="100">
        <v>25</v>
      </c>
      <c r="I210" s="101">
        <f>((Windgutachten_E101!$O28*1000)/Windgutachten_E101!$U$30)*$F$11</f>
        <v>0.30564027624295598</v>
      </c>
      <c r="J210" s="102">
        <f>(Windgutachten_E101!$D28)*$F$11</f>
        <v>210450</v>
      </c>
      <c r="K210" s="17">
        <f t="shared" si="59"/>
        <v>1.4523177773483298E-4</v>
      </c>
      <c r="L210" s="102">
        <f t="shared" si="46"/>
        <v>-32.868410517886346</v>
      </c>
      <c r="M210" s="101">
        <f>$I210/$F$3</f>
        <v>0.32935374595146116</v>
      </c>
      <c r="N210" s="103">
        <f t="shared" si="56"/>
        <v>-221526.31578947371</v>
      </c>
      <c r="O210" s="103">
        <f t="shared" si="53"/>
        <v>0.12271068213643498</v>
      </c>
      <c r="P210" s="102">
        <f t="shared" si="54"/>
        <v>69171.569934891813</v>
      </c>
      <c r="Q210" s="104" t="str">
        <f t="shared" si="57"/>
        <v>kap.</v>
      </c>
      <c r="R210" s="17">
        <f t="shared" si="47"/>
        <v>2.1768931259710511E-7</v>
      </c>
      <c r="S210" s="17">
        <f t="shared" si="48"/>
        <v>2.1768931259710511E-7</v>
      </c>
      <c r="T210" s="105" t="str">
        <f t="shared" si="58"/>
        <v>ind.</v>
      </c>
      <c r="U210" s="25"/>
      <c r="V210" s="25"/>
      <c r="W210" s="25"/>
      <c r="X210" s="25"/>
      <c r="Y210" s="25"/>
      <c r="Z210" s="25"/>
    </row>
    <row r="211" spans="1:26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68"/>
      <c r="L211" s="25"/>
      <c r="M211" s="25"/>
      <c r="N211" s="25"/>
      <c r="O211" s="25"/>
      <c r="P211" s="25"/>
      <c r="Q211" s="25"/>
      <c r="R211" s="68"/>
      <c r="S211" s="68"/>
      <c r="T211" s="25"/>
      <c r="U211" s="25"/>
      <c r="V211" s="25"/>
      <c r="W211" s="25"/>
      <c r="X211" s="25"/>
      <c r="Y211" s="25"/>
      <c r="Z211" s="25"/>
    </row>
    <row r="212" spans="1:26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</sheetData>
  <sheetProtection password="EE37" sheet="1" objects="1" scenarios="1"/>
  <conditionalFormatting sqref="S19:T19 S20:S210">
    <cfRule type="cellIs" dxfId="46" priority="49" operator="equal">
      <formula>(S19:S42="o.k.")</formula>
    </cfRule>
  </conditionalFormatting>
  <conditionalFormatting sqref="T101 T53 T173 S125:T125 T77 T149 T197 S29:T29">
    <cfRule type="cellIs" dxfId="45" priority="53" operator="equal">
      <formula>(S19:S40="o.k.")</formula>
    </cfRule>
  </conditionalFormatting>
  <conditionalFormatting sqref="T105:T107 T57:T59 T177:T179 S129:T131 T81:T83 T153:T155 T201:T210 S33:T35">
    <cfRule type="cellIs" dxfId="44" priority="54" operator="equal">
      <formula>(S19:S40="o.k.")</formula>
    </cfRule>
  </conditionalFormatting>
  <conditionalFormatting sqref="S43:T43">
    <cfRule type="cellIs" dxfId="43" priority="48" operator="equal">
      <formula>(S43:S66="o.k.")</formula>
    </cfRule>
  </conditionalFormatting>
  <conditionalFormatting sqref="T44">
    <cfRule type="cellIs" dxfId="42" priority="46" operator="equal">
      <formula>(T38:T42="o.k.")</formula>
    </cfRule>
  </conditionalFormatting>
  <conditionalFormatting sqref="S67:T67">
    <cfRule type="cellIs" dxfId="41" priority="42" operator="equal">
      <formula>(S67:S90="o.k.")</formula>
    </cfRule>
  </conditionalFormatting>
  <conditionalFormatting sqref="T68">
    <cfRule type="cellIs" dxfId="40" priority="40" operator="equal">
      <formula>(T62:T66="o.k.")</formula>
    </cfRule>
  </conditionalFormatting>
  <conditionalFormatting sqref="S91:T91 S114">
    <cfRule type="cellIs" dxfId="39" priority="36" operator="equal">
      <formula>(S91:S114="o.k.")</formula>
    </cfRule>
  </conditionalFormatting>
  <conditionalFormatting sqref="T92">
    <cfRule type="cellIs" dxfId="38" priority="34" operator="equal">
      <formula>(T86:T90="o.k.")</formula>
    </cfRule>
  </conditionalFormatting>
  <conditionalFormatting sqref="S115:T115">
    <cfRule type="cellIs" dxfId="37" priority="30" operator="equal">
      <formula>(S115:S138="o.k.")</formula>
    </cfRule>
  </conditionalFormatting>
  <conditionalFormatting sqref="S116:T116">
    <cfRule type="cellIs" dxfId="36" priority="28" operator="equal">
      <formula>(S110:S114="o.k.")</formula>
    </cfRule>
  </conditionalFormatting>
  <conditionalFormatting sqref="S139:T139">
    <cfRule type="cellIs" dxfId="35" priority="24" operator="equal">
      <formula>(S139:S162="o.k.")</formula>
    </cfRule>
  </conditionalFormatting>
  <conditionalFormatting sqref="T140">
    <cfRule type="cellIs" dxfId="34" priority="22" operator="equal">
      <formula>(T134:T138="o.k.")</formula>
    </cfRule>
  </conditionalFormatting>
  <conditionalFormatting sqref="T163">
    <cfRule type="cellIs" dxfId="33" priority="18" operator="equal">
      <formula>(T163:T186="o.k.")</formula>
    </cfRule>
  </conditionalFormatting>
  <conditionalFormatting sqref="T164">
    <cfRule type="cellIs" dxfId="32" priority="16" operator="equal">
      <formula>(T158:T162="o.k.")</formula>
    </cfRule>
  </conditionalFormatting>
  <conditionalFormatting sqref="T187:T210 S187">
    <cfRule type="cellIs" dxfId="31" priority="12" operator="equal">
      <formula>(S187:S210="o.k.")</formula>
    </cfRule>
  </conditionalFormatting>
  <conditionalFormatting sqref="T188">
    <cfRule type="cellIs" dxfId="30" priority="10" operator="equal">
      <formula>(T182:T186="o.k.")</formula>
    </cfRule>
  </conditionalFormatting>
  <conditionalFormatting sqref="S36:T36 T108 T60 T156 S132:T132 T84 T180">
    <cfRule type="cellIs" dxfId="29" priority="57" operator="equal">
      <formula>(S22:S42="o.k.")</formula>
    </cfRule>
  </conditionalFormatting>
  <conditionalFormatting sqref="T169 T145 T73 S121:T121 T97 T49 T193">
    <cfRule type="cellIs" dxfId="28" priority="61" operator="equal">
      <formula>(#REF!="o.k.")</formula>
    </cfRule>
  </conditionalFormatting>
  <conditionalFormatting sqref="T100 T52 T172 S124:T124 T76 T148 T196 S26:T28">
    <cfRule type="cellIs" dxfId="27" priority="62" operator="equal">
      <formula>(S17:S37="o.k.")</formula>
    </cfRule>
  </conditionalFormatting>
  <conditionalFormatting sqref="T104 T56 T176 S128:T128 T80 T152 T200 S30:T32">
    <cfRule type="cellIs" dxfId="26" priority="64" operator="equal">
      <formula>(S17:S37="o.k.")</formula>
    </cfRule>
  </conditionalFormatting>
  <conditionalFormatting sqref="S37:T37 T109 T61 T157 S133:T133 T85 T181">
    <cfRule type="cellIs" dxfId="25" priority="67" operator="equal">
      <formula>(S23:S42="o.k.")</formula>
    </cfRule>
  </conditionalFormatting>
  <conditionalFormatting sqref="T45">
    <cfRule type="cellIs" dxfId="24" priority="69" operator="equal">
      <formula>(T39:T42="o.k.")</formula>
    </cfRule>
  </conditionalFormatting>
  <conditionalFormatting sqref="T99 T51 T171 S123:T123 T75 T147 T195">
    <cfRule type="cellIs" dxfId="23" priority="75" operator="equal">
      <formula>(S43:S62="o.k.")</formula>
    </cfRule>
  </conditionalFormatting>
  <conditionalFormatting sqref="T103 T55 T175 S127:T127 T79 T151 T199">
    <cfRule type="cellIs" dxfId="22" priority="76" operator="equal">
      <formula>(S43:S62="o.k.")</formula>
    </cfRule>
  </conditionalFormatting>
  <conditionalFormatting sqref="S38:T38 T110 T62 T158 S134:T134 T86 T182">
    <cfRule type="cellIs" dxfId="21" priority="78" operator="equal">
      <formula>(S24:S42="o.k.")</formula>
    </cfRule>
  </conditionalFormatting>
  <conditionalFormatting sqref="T190">
    <cfRule type="cellIs" dxfId="20" priority="80" operator="equal">
      <formula>(T184:T186="o.k.")</formula>
    </cfRule>
  </conditionalFormatting>
  <conditionalFormatting sqref="T191:T192">
    <cfRule type="cellIs" dxfId="19" priority="81" operator="equal">
      <formula>(T185:T186="o.k.")</formula>
    </cfRule>
  </conditionalFormatting>
  <conditionalFormatting sqref="T69">
    <cfRule type="cellIs" dxfId="18" priority="96" operator="equal">
      <formula>(T63:T66="o.k.")</formula>
    </cfRule>
  </conditionalFormatting>
  <conditionalFormatting sqref="T93">
    <cfRule type="cellIs" dxfId="17" priority="112" operator="equal">
      <formula>(T87:T90="o.k.")</formula>
    </cfRule>
  </conditionalFormatting>
  <conditionalFormatting sqref="S117:T117">
    <cfRule type="cellIs" dxfId="16" priority="129" operator="equal">
      <formula>(S111:S114="o.k.")</formula>
    </cfRule>
  </conditionalFormatting>
  <conditionalFormatting sqref="T116 T140 T164">
    <cfRule type="cellIs" dxfId="15" priority="133" operator="equal">
      <formula>(T116:T138="o.k.")</formula>
    </cfRule>
  </conditionalFormatting>
  <conditionalFormatting sqref="T117 T141 T165">
    <cfRule type="cellIs" dxfId="14" priority="150" operator="equal">
      <formula>(T117:T138="o.k.")</formula>
    </cfRule>
  </conditionalFormatting>
  <conditionalFormatting sqref="T141">
    <cfRule type="cellIs" dxfId="13" priority="152" operator="equal">
      <formula>(T135:T138="o.k.")</formula>
    </cfRule>
  </conditionalFormatting>
  <conditionalFormatting sqref="T118 T142 T166">
    <cfRule type="cellIs" dxfId="12" priority="168" operator="equal">
      <formula>(T118:T138="o.k.")</formula>
    </cfRule>
  </conditionalFormatting>
  <conditionalFormatting sqref="T165">
    <cfRule type="cellIs" dxfId="11" priority="192" operator="equal">
      <formula>(T159:T162="o.k.")</formula>
    </cfRule>
  </conditionalFormatting>
  <conditionalFormatting sqref="T189">
    <cfRule type="cellIs" dxfId="10" priority="217" operator="equal">
      <formula>(T183:T186="o.k.")</formula>
    </cfRule>
  </conditionalFormatting>
  <conditionalFormatting sqref="T98 T50 T170 S122:T122 T74 T146 T194">
    <cfRule type="cellIs" dxfId="9" priority="224" operator="equal">
      <formula>(S43:S61="o.k.")</formula>
    </cfRule>
  </conditionalFormatting>
  <conditionalFormatting sqref="T102 T54 T174 S126:T126 T78 T150 T198">
    <cfRule type="cellIs" dxfId="8" priority="225" operator="equal">
      <formula>(S43:S61="o.k.")</formula>
    </cfRule>
  </conditionalFormatting>
  <conditionalFormatting sqref="S39:T42 S114 T63:T66 T159:T162 S135:T138 T87:T90 T111:T114 T183:T186">
    <cfRule type="cellIs" dxfId="7" priority="227" operator="equal">
      <formula>(S25:S42="o.k.")</formula>
    </cfRule>
  </conditionalFormatting>
  <conditionalFormatting sqref="T94 T46 T142 S118:T118 T70 T166">
    <cfRule type="cellIs" dxfId="6" priority="229" operator="equal">
      <formula>(S40:S42="o.k.")</formula>
    </cfRule>
  </conditionalFormatting>
  <conditionalFormatting sqref="T95:T96 T47:T48 T143:T144 S119:T120 T71:T72 T167:T168">
    <cfRule type="cellIs" dxfId="5" priority="230" operator="equal">
      <formula>(S41:S42="o.k.")</formula>
    </cfRule>
  </conditionalFormatting>
  <conditionalFormatting sqref="T119:T138 T143:T162 T167:T186">
    <cfRule type="cellIs" dxfId="4" priority="249" operator="equal">
      <formula>(T119:T138="o.k.")</formula>
    </cfRule>
  </conditionalFormatting>
  <conditionalFormatting sqref="S25:T25">
    <cfRule type="cellIs" dxfId="3" priority="264" operator="equal">
      <formula>(S17:S17="o.k.")</formula>
    </cfRule>
  </conditionalFormatting>
  <conditionalFormatting sqref="S24:T24">
    <cfRule type="cellIs" dxfId="2" priority="265" operator="equal">
      <formula>(S17:S19="o.k.")</formula>
    </cfRule>
  </conditionalFormatting>
  <conditionalFormatting sqref="S20:T20">
    <cfRule type="cellIs" dxfId="1" priority="271" operator="equal">
      <formula>(S12:S16="o.k.")</formula>
    </cfRule>
  </conditionalFormatting>
  <conditionalFormatting sqref="S21:T23">
    <cfRule type="cellIs" dxfId="0" priority="273" operator="equal">
      <formula>(S13:S16="o.k.")</formula>
    </cfRule>
  </conditionalFormatting>
  <pageMargins left="0.7" right="0.7" top="0.78740157499999996" bottom="0.78740157499999996" header="0.3" footer="0.3"/>
  <pageSetup paperSize="9" orientation="portrait" horizontalDpi="0" verticalDpi="0" r:id="rId1"/>
  <ignoredErrors>
    <ignoredError sqref="T9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Windgutachten_E101</vt:lpstr>
      <vt:lpstr>Pmom_Pinst</vt:lpstr>
      <vt:lpstr>A</vt:lpstr>
      <vt:lpstr>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2013-03-02T12:00:41Z</dcterms:modified>
</cp:coreProperties>
</file>